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50" yWindow="450" windowWidth="20760" windowHeight="9390" firstSheet="1" activeTab="1"/>
  </bookViews>
  <sheets>
    <sheet name="Rekapitulácia stavby" sheetId="1" state="veryHidden" r:id="rId1"/>
    <sheet name="0100 - Zníženie energetic..." sheetId="2" r:id="rId2"/>
  </sheets>
  <definedNames>
    <definedName name="_xlnm._FilterDatabase" localSheetId="1" hidden="1">'0100 - Zníženie energetic...'!$C$132:$K$276</definedName>
    <definedName name="_xlnm.Print_Titles" localSheetId="1">'0100 - Zníženie energetic...'!$132:$132</definedName>
    <definedName name="_xlnm.Print_Titles" localSheetId="0">'Rekapitulácia stavby'!$92:$92</definedName>
    <definedName name="_xlnm.Print_Area" localSheetId="1">'0100 - Zníženie energetic...'!$C$4:$J$76,'0100 - Zníženie energetic...'!$C$82:$J$114,'0100 - Zníženie energetic...'!$C$120:$K$276</definedName>
    <definedName name="_xlnm.Print_Area" localSheetId="0">'Rekapitulácia stavby'!$D$4:$AO$76,'Rekapitulácia stavby'!$C$82:$AQ$96</definedName>
  </definedNames>
  <calcPr calcId="125725"/>
</workbook>
</file>

<file path=xl/calcChain.xml><?xml version="1.0" encoding="utf-8"?>
<calcChain xmlns="http://schemas.openxmlformats.org/spreadsheetml/2006/main">
  <c r="J37" i="2"/>
  <c r="J36"/>
  <c r="AY95" i="1" s="1"/>
  <c r="J35" i="2"/>
  <c r="AX95" i="1" s="1"/>
  <c r="BI276" i="2"/>
  <c r="BH276"/>
  <c r="BG276"/>
  <c r="BE276"/>
  <c r="T276"/>
  <c r="R276"/>
  <c r="P276"/>
  <c r="BK276"/>
  <c r="J255"/>
  <c r="BF276" s="1"/>
  <c r="BI275"/>
  <c r="BH275"/>
  <c r="BG275"/>
  <c r="BE275"/>
  <c r="T275"/>
  <c r="R275"/>
  <c r="P275"/>
  <c r="BK275"/>
  <c r="J254"/>
  <c r="BF275" s="1"/>
  <c r="BI274"/>
  <c r="BH274"/>
  <c r="BG274"/>
  <c r="BE274"/>
  <c r="T274"/>
  <c r="R274"/>
  <c r="P274"/>
  <c r="BK274"/>
  <c r="J253"/>
  <c r="BF274" s="1"/>
  <c r="BI273"/>
  <c r="BH273"/>
  <c r="BG273"/>
  <c r="BE273"/>
  <c r="T273"/>
  <c r="R273"/>
  <c r="P273"/>
  <c r="BK273"/>
  <c r="J252"/>
  <c r="BF273" s="1"/>
  <c r="BI272"/>
  <c r="BH272"/>
  <c r="BG272"/>
  <c r="BE272"/>
  <c r="T272"/>
  <c r="R272"/>
  <c r="P272"/>
  <c r="BK272"/>
  <c r="J251"/>
  <c r="BF272" s="1"/>
  <c r="BI271"/>
  <c r="BH271"/>
  <c r="BG271"/>
  <c r="BE271"/>
  <c r="T271"/>
  <c r="R271"/>
  <c r="P271"/>
  <c r="BK271"/>
  <c r="J250"/>
  <c r="BF271" s="1"/>
  <c r="BI270"/>
  <c r="BH270"/>
  <c r="BG270"/>
  <c r="BE270"/>
  <c r="T270"/>
  <c r="R270"/>
  <c r="P270"/>
  <c r="BK270"/>
  <c r="J249"/>
  <c r="BF270" s="1"/>
  <c r="BI269"/>
  <c r="BH269"/>
  <c r="BG269"/>
  <c r="BE269"/>
  <c r="T269"/>
  <c r="R269"/>
  <c r="P269"/>
  <c r="BK269"/>
  <c r="J248"/>
  <c r="BF269" s="1"/>
  <c r="BI268"/>
  <c r="BH268"/>
  <c r="BG268"/>
  <c r="BE268"/>
  <c r="T268"/>
  <c r="R268"/>
  <c r="P268"/>
  <c r="BK268"/>
  <c r="J247"/>
  <c r="BF268" s="1"/>
  <c r="BI267"/>
  <c r="BH267"/>
  <c r="BG267"/>
  <c r="BE267"/>
  <c r="T267"/>
  <c r="R267"/>
  <c r="P267"/>
  <c r="BK267"/>
  <c r="J246"/>
  <c r="BF267" s="1"/>
  <c r="BI266"/>
  <c r="BH266"/>
  <c r="BG266"/>
  <c r="BE266"/>
  <c r="T266"/>
  <c r="R266"/>
  <c r="P266"/>
  <c r="BK266"/>
  <c r="J245"/>
  <c r="BF266" s="1"/>
  <c r="BI265"/>
  <c r="BH265"/>
  <c r="BG265"/>
  <c r="BE265"/>
  <c r="T265"/>
  <c r="R265"/>
  <c r="P265"/>
  <c r="BK265"/>
  <c r="J244"/>
  <c r="BF265" s="1"/>
  <c r="BI264"/>
  <c r="BH264"/>
  <c r="BG264"/>
  <c r="BE264"/>
  <c r="T264"/>
  <c r="R264"/>
  <c r="P264"/>
  <c r="BK264"/>
  <c r="J243"/>
  <c r="BF264" s="1"/>
  <c r="BI263"/>
  <c r="BH263"/>
  <c r="BG263"/>
  <c r="BE263"/>
  <c r="T263"/>
  <c r="R263"/>
  <c r="P263"/>
  <c r="BK263"/>
  <c r="J242"/>
  <c r="BF263" s="1"/>
  <c r="BI262"/>
  <c r="BH262"/>
  <c r="BG262"/>
  <c r="BE262"/>
  <c r="T262"/>
  <c r="R262"/>
  <c r="P262"/>
  <c r="BK262"/>
  <c r="J241"/>
  <c r="BF262" s="1"/>
  <c r="BI261"/>
  <c r="BH261"/>
  <c r="BG261"/>
  <c r="BE261"/>
  <c r="T261"/>
  <c r="R261"/>
  <c r="P261"/>
  <c r="BK261"/>
  <c r="J240"/>
  <c r="BF261" s="1"/>
  <c r="BI260"/>
  <c r="BH260"/>
  <c r="BG260"/>
  <c r="BE260"/>
  <c r="T260"/>
  <c r="R260"/>
  <c r="P260"/>
  <c r="BK260"/>
  <c r="J239"/>
  <c r="BF260" s="1"/>
  <c r="BI259"/>
  <c r="BH259"/>
  <c r="BG259"/>
  <c r="BE259"/>
  <c r="T259"/>
  <c r="R259"/>
  <c r="P259"/>
  <c r="BK259"/>
  <c r="J238"/>
  <c r="BF259" s="1"/>
  <c r="BI258"/>
  <c r="BH258"/>
  <c r="BG258"/>
  <c r="BE258"/>
  <c r="T258"/>
  <c r="R258"/>
  <c r="P258"/>
  <c r="BK258"/>
  <c r="J237"/>
  <c r="BF258" s="1"/>
  <c r="BI257"/>
  <c r="BH257"/>
  <c r="BG257"/>
  <c r="BE257"/>
  <c r="T257"/>
  <c r="R257"/>
  <c r="P257"/>
  <c r="BK257"/>
  <c r="J236"/>
  <c r="BF257" s="1"/>
  <c r="BI256"/>
  <c r="BH256"/>
  <c r="BG256"/>
  <c r="BE256"/>
  <c r="T256"/>
  <c r="R256"/>
  <c r="P256"/>
  <c r="BK256"/>
  <c r="J235"/>
  <c r="BF256" s="1"/>
  <c r="BI255"/>
  <c r="BH255"/>
  <c r="BG255"/>
  <c r="BE255"/>
  <c r="T255"/>
  <c r="R255"/>
  <c r="P255"/>
  <c r="BK255"/>
  <c r="J234"/>
  <c r="BF255" s="1"/>
  <c r="BI254"/>
  <c r="BH254"/>
  <c r="BG254"/>
  <c r="BE254"/>
  <c r="T254"/>
  <c r="R254"/>
  <c r="P254"/>
  <c r="BK254"/>
  <c r="J233"/>
  <c r="BF254" s="1"/>
  <c r="BI253"/>
  <c r="BH253"/>
  <c r="BG253"/>
  <c r="BE253"/>
  <c r="T253"/>
  <c r="R253"/>
  <c r="P253"/>
  <c r="BK253"/>
  <c r="J232"/>
  <c r="BF253" s="1"/>
  <c r="BI252"/>
  <c r="BH252"/>
  <c r="BG252"/>
  <c r="BE252"/>
  <c r="T252"/>
  <c r="R252"/>
  <c r="P252"/>
  <c r="BK252"/>
  <c r="J231"/>
  <c r="BF252"/>
  <c r="BI251"/>
  <c r="BH251"/>
  <c r="BG251"/>
  <c r="BE251"/>
  <c r="T251"/>
  <c r="R251"/>
  <c r="P251"/>
  <c r="BK251"/>
  <c r="J230"/>
  <c r="BF251"/>
  <c r="BI250"/>
  <c r="BH250"/>
  <c r="BG250"/>
  <c r="BE250"/>
  <c r="T250"/>
  <c r="R250"/>
  <c r="P250"/>
  <c r="BK250"/>
  <c r="J229"/>
  <c r="BF250"/>
  <c r="BI249"/>
  <c r="BH249"/>
  <c r="BG249"/>
  <c r="BE249"/>
  <c r="T249"/>
  <c r="T248"/>
  <c r="T247" s="1"/>
  <c r="R249"/>
  <c r="P249"/>
  <c r="P248" s="1"/>
  <c r="P247" s="1"/>
  <c r="BK249"/>
  <c r="J228"/>
  <c r="BF249" s="1"/>
  <c r="BI246"/>
  <c r="BH246"/>
  <c r="BG246"/>
  <c r="BE246"/>
  <c r="T246"/>
  <c r="R246"/>
  <c r="P246"/>
  <c r="BK246"/>
  <c r="J225"/>
  <c r="BF246" s="1"/>
  <c r="BI245"/>
  <c r="BH245"/>
  <c r="BG245"/>
  <c r="BE245"/>
  <c r="T245"/>
  <c r="R245"/>
  <c r="P245"/>
  <c r="BK245"/>
  <c r="J224"/>
  <c r="BF245" s="1"/>
  <c r="BI244"/>
  <c r="BH244"/>
  <c r="BG244"/>
  <c r="BE244"/>
  <c r="T244"/>
  <c r="R244"/>
  <c r="P244"/>
  <c r="BK244"/>
  <c r="J223"/>
  <c r="BF244" s="1"/>
  <c r="BI243"/>
  <c r="BH243"/>
  <c r="BG243"/>
  <c r="BE243"/>
  <c r="T243"/>
  <c r="T242" s="1"/>
  <c r="R243"/>
  <c r="P243"/>
  <c r="P242" s="1"/>
  <c r="BK243"/>
  <c r="J222"/>
  <c r="BF243" s="1"/>
  <c r="BI241"/>
  <c r="BH241"/>
  <c r="BG241"/>
  <c r="BE241"/>
  <c r="T241"/>
  <c r="R241"/>
  <c r="P241"/>
  <c r="BK241"/>
  <c r="J220"/>
  <c r="BF241" s="1"/>
  <c r="BI240"/>
  <c r="BH240"/>
  <c r="BG240"/>
  <c r="BE240"/>
  <c r="T240"/>
  <c r="R240"/>
  <c r="P240"/>
  <c r="BK240"/>
  <c r="J219"/>
  <c r="BF240" s="1"/>
  <c r="BI239"/>
  <c r="BH239"/>
  <c r="BG239"/>
  <c r="BE239"/>
  <c r="T239"/>
  <c r="R239"/>
  <c r="R238" s="1"/>
  <c r="P239"/>
  <c r="BK239"/>
  <c r="BK238" s="1"/>
  <c r="J217" s="1"/>
  <c r="J110" s="1"/>
  <c r="J218"/>
  <c r="BF239" s="1"/>
  <c r="BI237"/>
  <c r="BH237"/>
  <c r="BG237"/>
  <c r="BE237"/>
  <c r="T237"/>
  <c r="T236" s="1"/>
  <c r="R237"/>
  <c r="R236" s="1"/>
  <c r="P237"/>
  <c r="P236" s="1"/>
  <c r="BK237"/>
  <c r="BK236" s="1"/>
  <c r="J215" s="1"/>
  <c r="J109" s="1"/>
  <c r="J216"/>
  <c r="BF237" s="1"/>
  <c r="BI235"/>
  <c r="BH235"/>
  <c r="BG235"/>
  <c r="BE235"/>
  <c r="T235"/>
  <c r="R235"/>
  <c r="P235"/>
  <c r="BK235"/>
  <c r="J214"/>
  <c r="BF235" s="1"/>
  <c r="BI234"/>
  <c r="BH234"/>
  <c r="BG234"/>
  <c r="BE234"/>
  <c r="T234"/>
  <c r="R234"/>
  <c r="P234"/>
  <c r="BK234"/>
  <c r="J213"/>
  <c r="BF234" s="1"/>
  <c r="BI233"/>
  <c r="BH233"/>
  <c r="BG233"/>
  <c r="BE233"/>
  <c r="T233"/>
  <c r="R233"/>
  <c r="P233"/>
  <c r="BK233"/>
  <c r="J212"/>
  <c r="BF233" s="1"/>
  <c r="BI232"/>
  <c r="BH232"/>
  <c r="BG232"/>
  <c r="BE232"/>
  <c r="T232"/>
  <c r="R232"/>
  <c r="P232"/>
  <c r="BK232"/>
  <c r="J211"/>
  <c r="BF232" s="1"/>
  <c r="BI231"/>
  <c r="BH231"/>
  <c r="BG231"/>
  <c r="BE231"/>
  <c r="T231"/>
  <c r="R231"/>
  <c r="P231"/>
  <c r="BK231"/>
  <c r="J210"/>
  <c r="BF231" s="1"/>
  <c r="BI230"/>
  <c r="BH230"/>
  <c r="BG230"/>
  <c r="BE230"/>
  <c r="T230"/>
  <c r="R230"/>
  <c r="P230"/>
  <c r="BK230"/>
  <c r="J209"/>
  <c r="BF230" s="1"/>
  <c r="BI229"/>
  <c r="BH229"/>
  <c r="BG229"/>
  <c r="BE229"/>
  <c r="T229"/>
  <c r="R229"/>
  <c r="P229"/>
  <c r="BK229"/>
  <c r="J208"/>
  <c r="BF229" s="1"/>
  <c r="BI228"/>
  <c r="BH228"/>
  <c r="BG228"/>
  <c r="BE228"/>
  <c r="T228"/>
  <c r="R228"/>
  <c r="P228"/>
  <c r="BK228"/>
  <c r="J207"/>
  <c r="BF228" s="1"/>
  <c r="BI227"/>
  <c r="BH227"/>
  <c r="BG227"/>
  <c r="BE227"/>
  <c r="T227"/>
  <c r="R227"/>
  <c r="P227"/>
  <c r="BK227"/>
  <c r="J206"/>
  <c r="BF227" s="1"/>
  <c r="BI226"/>
  <c r="BH226"/>
  <c r="BG226"/>
  <c r="BE226"/>
  <c r="T226"/>
  <c r="T225" s="1"/>
  <c r="R226"/>
  <c r="P226"/>
  <c r="P225" s="1"/>
  <c r="BK226"/>
  <c r="J205"/>
  <c r="BF226" s="1"/>
  <c r="BI224"/>
  <c r="BH224"/>
  <c r="BG224"/>
  <c r="BE224"/>
  <c r="T224"/>
  <c r="T223"/>
  <c r="R224"/>
  <c r="R223"/>
  <c r="P224"/>
  <c r="P223"/>
  <c r="BK224"/>
  <c r="BK223"/>
  <c r="J202" s="1"/>
  <c r="J107" s="1"/>
  <c r="J203"/>
  <c r="BF224" s="1"/>
  <c r="BI222"/>
  <c r="BH222"/>
  <c r="BG222"/>
  <c r="BE222"/>
  <c r="T222"/>
  <c r="R222"/>
  <c r="P222"/>
  <c r="BK222"/>
  <c r="J201"/>
  <c r="BF222" s="1"/>
  <c r="BI221"/>
  <c r="BH221"/>
  <c r="BG221"/>
  <c r="BE221"/>
  <c r="T221"/>
  <c r="R221"/>
  <c r="P221"/>
  <c r="BK221"/>
  <c r="BF221"/>
  <c r="BI220"/>
  <c r="BH220"/>
  <c r="BG220"/>
  <c r="BE220"/>
  <c r="T220"/>
  <c r="R220"/>
  <c r="P220"/>
  <c r="BK220"/>
  <c r="BF220"/>
  <c r="BI219"/>
  <c r="BH219"/>
  <c r="BG219"/>
  <c r="BE219"/>
  <c r="T219"/>
  <c r="R219"/>
  <c r="P219"/>
  <c r="BK219"/>
  <c r="BF219"/>
  <c r="BI218"/>
  <c r="BH218"/>
  <c r="BG218"/>
  <c r="BE218"/>
  <c r="T218"/>
  <c r="R218"/>
  <c r="P218"/>
  <c r="BK218"/>
  <c r="BF218"/>
  <c r="BI217"/>
  <c r="BH217"/>
  <c r="BG217"/>
  <c r="BE217"/>
  <c r="T217"/>
  <c r="R217"/>
  <c r="P217"/>
  <c r="BK217"/>
  <c r="BF217"/>
  <c r="BI216"/>
  <c r="BH216"/>
  <c r="BG216"/>
  <c r="BE216"/>
  <c r="T216"/>
  <c r="R216"/>
  <c r="P216"/>
  <c r="BK216"/>
  <c r="BF216"/>
  <c r="BI215"/>
  <c r="BH215"/>
  <c r="BG215"/>
  <c r="BE215"/>
  <c r="T215"/>
  <c r="R215"/>
  <c r="P215"/>
  <c r="BK215"/>
  <c r="BF215"/>
  <c r="BI214"/>
  <c r="BH214"/>
  <c r="BG214"/>
  <c r="BE214"/>
  <c r="T214"/>
  <c r="R214"/>
  <c r="P214"/>
  <c r="BK214"/>
  <c r="BF214"/>
  <c r="BI213"/>
  <c r="BH213"/>
  <c r="BG213"/>
  <c r="BE213"/>
  <c r="T213"/>
  <c r="R213"/>
  <c r="P213"/>
  <c r="BK213"/>
  <c r="BF213"/>
  <c r="BI212"/>
  <c r="BH212"/>
  <c r="BG212"/>
  <c r="BE212"/>
  <c r="T212"/>
  <c r="R212"/>
  <c r="P212"/>
  <c r="BK212"/>
  <c r="J199"/>
  <c r="BF212" s="1"/>
  <c r="BI211"/>
  <c r="BH211"/>
  <c r="BG211"/>
  <c r="BE211"/>
  <c r="T211"/>
  <c r="R211"/>
  <c r="P211"/>
  <c r="BK211"/>
  <c r="J198"/>
  <c r="BF211" s="1"/>
  <c r="BI210"/>
  <c r="BH210"/>
  <c r="BG210"/>
  <c r="BE210"/>
  <c r="T210"/>
  <c r="R210"/>
  <c r="P210"/>
  <c r="BK210"/>
  <c r="BF210"/>
  <c r="BI209"/>
  <c r="BH209"/>
  <c r="BG209"/>
  <c r="BE209"/>
  <c r="T209"/>
  <c r="R209"/>
  <c r="P209"/>
  <c r="BK209"/>
  <c r="BF209"/>
  <c r="BI208"/>
  <c r="BH208"/>
  <c r="BG208"/>
  <c r="BE208"/>
  <c r="T208"/>
  <c r="R208"/>
  <c r="P208"/>
  <c r="BK208"/>
  <c r="BF208"/>
  <c r="BI207"/>
  <c r="BH207"/>
  <c r="BG207"/>
  <c r="BE207"/>
  <c r="T207"/>
  <c r="R207"/>
  <c r="P207"/>
  <c r="BK207"/>
  <c r="BF207"/>
  <c r="BI206"/>
  <c r="BH206"/>
  <c r="BG206"/>
  <c r="BE206"/>
  <c r="T206"/>
  <c r="R206"/>
  <c r="P206"/>
  <c r="BK206"/>
  <c r="BF206"/>
  <c r="BI205"/>
  <c r="BH205"/>
  <c r="BG205"/>
  <c r="BE205"/>
  <c r="T205"/>
  <c r="R205"/>
  <c r="P205"/>
  <c r="BK205"/>
  <c r="BF205"/>
  <c r="BI204"/>
  <c r="BH204"/>
  <c r="BG204"/>
  <c r="BE204"/>
  <c r="T204"/>
  <c r="R204"/>
  <c r="P204"/>
  <c r="BK204"/>
  <c r="BF204"/>
  <c r="BI203"/>
  <c r="BH203"/>
  <c r="BG203"/>
  <c r="BE203"/>
  <c r="T203"/>
  <c r="R203"/>
  <c r="P203"/>
  <c r="BK203"/>
  <c r="BF203"/>
  <c r="BI202"/>
  <c r="BH202"/>
  <c r="BG202"/>
  <c r="BE202"/>
  <c r="T202"/>
  <c r="R202"/>
  <c r="P202"/>
  <c r="BK202"/>
  <c r="BF202"/>
  <c r="BI201"/>
  <c r="BH201"/>
  <c r="BG201"/>
  <c r="BE201"/>
  <c r="T201"/>
  <c r="R201"/>
  <c r="P201"/>
  <c r="BK201"/>
  <c r="BF201"/>
  <c r="BI199"/>
  <c r="BH199"/>
  <c r="BG199"/>
  <c r="BE199"/>
  <c r="T199"/>
  <c r="R199"/>
  <c r="P199"/>
  <c r="BK199"/>
  <c r="BF199"/>
  <c r="BI198"/>
  <c r="BH198"/>
  <c r="BG198"/>
  <c r="BE198"/>
  <c r="T198"/>
  <c r="T197"/>
  <c r="R198"/>
  <c r="R197"/>
  <c r="P198"/>
  <c r="P197"/>
  <c r="BK198"/>
  <c r="BK197"/>
  <c r="J197" s="1"/>
  <c r="J106" s="1"/>
  <c r="BF198"/>
  <c r="BI196"/>
  <c r="BH196"/>
  <c r="BG196"/>
  <c r="BE196"/>
  <c r="T196"/>
  <c r="R196"/>
  <c r="P196"/>
  <c r="BK196"/>
  <c r="J196"/>
  <c r="BF196" s="1"/>
  <c r="BI195"/>
  <c r="BH195"/>
  <c r="BG195"/>
  <c r="BE195"/>
  <c r="T195"/>
  <c r="R195"/>
  <c r="P195"/>
  <c r="BK195"/>
  <c r="J195"/>
  <c r="BF195" s="1"/>
  <c r="BI194"/>
  <c r="BH194"/>
  <c r="BG194"/>
  <c r="BE194"/>
  <c r="T194"/>
  <c r="R194"/>
  <c r="P194"/>
  <c r="BK194"/>
  <c r="J194"/>
  <c r="BF194" s="1"/>
  <c r="BI193"/>
  <c r="BH193"/>
  <c r="BG193"/>
  <c r="BE193"/>
  <c r="T193"/>
  <c r="R193"/>
  <c r="P193"/>
  <c r="BK193"/>
  <c r="J193"/>
  <c r="BF193"/>
  <c r="BI192"/>
  <c r="BH192"/>
  <c r="BG192"/>
  <c r="BE192"/>
  <c r="T192"/>
  <c r="R192"/>
  <c r="P192"/>
  <c r="BK192"/>
  <c r="J192"/>
  <c r="BF192"/>
  <c r="BI191"/>
  <c r="BH191"/>
  <c r="BG191"/>
  <c r="BE191"/>
  <c r="T191"/>
  <c r="R191"/>
  <c r="P191"/>
  <c r="BK191"/>
  <c r="J191"/>
  <c r="BF191"/>
  <c r="BI190"/>
  <c r="BH190"/>
  <c r="BG190"/>
  <c r="BE190"/>
  <c r="T190"/>
  <c r="T189"/>
  <c r="R190"/>
  <c r="P190"/>
  <c r="P189" s="1"/>
  <c r="BK190"/>
  <c r="J190"/>
  <c r="BF190" s="1"/>
  <c r="BI187"/>
  <c r="BH187"/>
  <c r="BG187"/>
  <c r="BE187"/>
  <c r="T187"/>
  <c r="T186" s="1"/>
  <c r="R187"/>
  <c r="R186" s="1"/>
  <c r="P187"/>
  <c r="P186" s="1"/>
  <c r="BK187"/>
  <c r="BK186" s="1"/>
  <c r="J186" s="1"/>
  <c r="J103" s="1"/>
  <c r="J187"/>
  <c r="BF187" s="1"/>
  <c r="BI185"/>
  <c r="BH185"/>
  <c r="BG185"/>
  <c r="BE185"/>
  <c r="T185"/>
  <c r="R185"/>
  <c r="P185"/>
  <c r="BK185"/>
  <c r="J185"/>
  <c r="BF185" s="1"/>
  <c r="BI184"/>
  <c r="BH184"/>
  <c r="BG184"/>
  <c r="BE184"/>
  <c r="T184"/>
  <c r="R184"/>
  <c r="P184"/>
  <c r="BK184"/>
  <c r="J184"/>
  <c r="BF184" s="1"/>
  <c r="BI183"/>
  <c r="BH183"/>
  <c r="BG183"/>
  <c r="BE183"/>
  <c r="T183"/>
  <c r="R183"/>
  <c r="P183"/>
  <c r="BK183"/>
  <c r="J183"/>
  <c r="BF183" s="1"/>
  <c r="BI182"/>
  <c r="BH182"/>
  <c r="BG182"/>
  <c r="BE182"/>
  <c r="T182"/>
  <c r="R182"/>
  <c r="P182"/>
  <c r="BK182"/>
  <c r="J182"/>
  <c r="BF182" s="1"/>
  <c r="BI181"/>
  <c r="BH181"/>
  <c r="BG181"/>
  <c r="BE181"/>
  <c r="T181"/>
  <c r="R181"/>
  <c r="P181"/>
  <c r="BK181"/>
  <c r="J181"/>
  <c r="BF181" s="1"/>
  <c r="BI180"/>
  <c r="BH180"/>
  <c r="BG180"/>
  <c r="BE180"/>
  <c r="T180"/>
  <c r="R180"/>
  <c r="P180"/>
  <c r="BK180"/>
  <c r="J180"/>
  <c r="BF180" s="1"/>
  <c r="BI179"/>
  <c r="BH179"/>
  <c r="BG179"/>
  <c r="BE179"/>
  <c r="T179"/>
  <c r="R179"/>
  <c r="P179"/>
  <c r="BK179"/>
  <c r="J179"/>
  <c r="BF179" s="1"/>
  <c r="BI178"/>
  <c r="BH178"/>
  <c r="BG178"/>
  <c r="BE178"/>
  <c r="T178"/>
  <c r="R178"/>
  <c r="P178"/>
  <c r="BK178"/>
  <c r="J178"/>
  <c r="BF178" s="1"/>
  <c r="BI177"/>
  <c r="BH177"/>
  <c r="BG177"/>
  <c r="BE177"/>
  <c r="T177"/>
  <c r="R177"/>
  <c r="P177"/>
  <c r="BK177"/>
  <c r="J177"/>
  <c r="BF177" s="1"/>
  <c r="BI176"/>
  <c r="BH176"/>
  <c r="BG176"/>
  <c r="BE176"/>
  <c r="T176"/>
  <c r="R176"/>
  <c r="P176"/>
  <c r="BK176"/>
  <c r="J176"/>
  <c r="BF176" s="1"/>
  <c r="BI175"/>
  <c r="BH175"/>
  <c r="BG175"/>
  <c r="BE175"/>
  <c r="T175"/>
  <c r="R175"/>
  <c r="P175"/>
  <c r="BK175"/>
  <c r="J175"/>
  <c r="BF175" s="1"/>
  <c r="BI174"/>
  <c r="BH174"/>
  <c r="BG174"/>
  <c r="BE174"/>
  <c r="T174"/>
  <c r="R174"/>
  <c r="P174"/>
  <c r="BK174"/>
  <c r="J174"/>
  <c r="BF174" s="1"/>
  <c r="BI173"/>
  <c r="BH173"/>
  <c r="BG173"/>
  <c r="BE173"/>
  <c r="T173"/>
  <c r="R173"/>
  <c r="P173"/>
  <c r="BK173"/>
  <c r="J173"/>
  <c r="BF173" s="1"/>
  <c r="BI172"/>
  <c r="BH172"/>
  <c r="BG172"/>
  <c r="BE172"/>
  <c r="T172"/>
  <c r="R172"/>
  <c r="P172"/>
  <c r="BK172"/>
  <c r="J172"/>
  <c r="BF172" s="1"/>
  <c r="BI171"/>
  <c r="BH171"/>
  <c r="BG171"/>
  <c r="BE171"/>
  <c r="T171"/>
  <c r="R171"/>
  <c r="P171"/>
  <c r="BK171"/>
  <c r="J171"/>
  <c r="BF171" s="1"/>
  <c r="BI170"/>
  <c r="BH170"/>
  <c r="BG170"/>
  <c r="BE170"/>
  <c r="T170"/>
  <c r="R170"/>
  <c r="P170"/>
  <c r="BK170"/>
  <c r="J170"/>
  <c r="BF170" s="1"/>
  <c r="BI169"/>
  <c r="BH169"/>
  <c r="BG169"/>
  <c r="BE169"/>
  <c r="T169"/>
  <c r="R169"/>
  <c r="P169"/>
  <c r="BK169"/>
  <c r="J169"/>
  <c r="BF169" s="1"/>
  <c r="BI168"/>
  <c r="BH168"/>
  <c r="BG168"/>
  <c r="BE168"/>
  <c r="T168"/>
  <c r="R168"/>
  <c r="P168"/>
  <c r="BK168"/>
  <c r="J168"/>
  <c r="BF168" s="1"/>
  <c r="BI167"/>
  <c r="BH167"/>
  <c r="BG167"/>
  <c r="BE167"/>
  <c r="T167"/>
  <c r="R167"/>
  <c r="P167"/>
  <c r="BK167"/>
  <c r="J167"/>
  <c r="BF167" s="1"/>
  <c r="BI166"/>
  <c r="BH166"/>
  <c r="BG166"/>
  <c r="BE166"/>
  <c r="T166"/>
  <c r="R166"/>
  <c r="P166"/>
  <c r="BK166"/>
  <c r="J166"/>
  <c r="BF166" s="1"/>
  <c r="BI165"/>
  <c r="BH165"/>
  <c r="BG165"/>
  <c r="BE165"/>
  <c r="T165"/>
  <c r="R165"/>
  <c r="P165"/>
  <c r="BK165"/>
  <c r="J165"/>
  <c r="BF165" s="1"/>
  <c r="BI164"/>
  <c r="BH164"/>
  <c r="BG164"/>
  <c r="BE164"/>
  <c r="T164"/>
  <c r="R164"/>
  <c r="P164"/>
  <c r="BK164"/>
  <c r="J164"/>
  <c r="BF164" s="1"/>
  <c r="BI163"/>
  <c r="BH163"/>
  <c r="BG163"/>
  <c r="BE163"/>
  <c r="T163"/>
  <c r="T162" s="1"/>
  <c r="R163"/>
  <c r="P163"/>
  <c r="P162" s="1"/>
  <c r="BK163"/>
  <c r="J163"/>
  <c r="BF163" s="1"/>
  <c r="BI161"/>
  <c r="BH161"/>
  <c r="BG161"/>
  <c r="BE161"/>
  <c r="T161"/>
  <c r="R161"/>
  <c r="P161"/>
  <c r="BK161"/>
  <c r="J161"/>
  <c r="BF161" s="1"/>
  <c r="BI160"/>
  <c r="BH160"/>
  <c r="BG160"/>
  <c r="BE160"/>
  <c r="T160"/>
  <c r="R160"/>
  <c r="P160"/>
  <c r="BK160"/>
  <c r="J160"/>
  <c r="BF160" s="1"/>
  <c r="BI159"/>
  <c r="BH159"/>
  <c r="BG159"/>
  <c r="BE159"/>
  <c r="T159"/>
  <c r="R159"/>
  <c r="P159"/>
  <c r="BK159"/>
  <c r="J159"/>
  <c r="BF159" s="1"/>
  <c r="BI158"/>
  <c r="BH158"/>
  <c r="BG158"/>
  <c r="BE158"/>
  <c r="T158"/>
  <c r="R158"/>
  <c r="P158"/>
  <c r="BK158"/>
  <c r="J158"/>
  <c r="BF158" s="1"/>
  <c r="BI157"/>
  <c r="BH157"/>
  <c r="BG157"/>
  <c r="BE157"/>
  <c r="T157"/>
  <c r="R157"/>
  <c r="P157"/>
  <c r="BK157"/>
  <c r="J157"/>
  <c r="BF157" s="1"/>
  <c r="BI156"/>
  <c r="BH156"/>
  <c r="BG156"/>
  <c r="BE156"/>
  <c r="T156"/>
  <c r="R156"/>
  <c r="P156"/>
  <c r="BK156"/>
  <c r="J156"/>
  <c r="BF156" s="1"/>
  <c r="BI155"/>
  <c r="BH155"/>
  <c r="BG155"/>
  <c r="BE155"/>
  <c r="T155"/>
  <c r="R155"/>
  <c r="P155"/>
  <c r="BK155"/>
  <c r="J155"/>
  <c r="BF155" s="1"/>
  <c r="BI154"/>
  <c r="BH154"/>
  <c r="BG154"/>
  <c r="BE154"/>
  <c r="T154"/>
  <c r="R154"/>
  <c r="P154"/>
  <c r="BK154"/>
  <c r="J154"/>
  <c r="BF154" s="1"/>
  <c r="BI153"/>
  <c r="BH153"/>
  <c r="BG153"/>
  <c r="BE153"/>
  <c r="T153"/>
  <c r="R153"/>
  <c r="P153"/>
  <c r="BK153"/>
  <c r="J153"/>
  <c r="BF153" s="1"/>
  <c r="BI152"/>
  <c r="BH152"/>
  <c r="BG152"/>
  <c r="BE152"/>
  <c r="T152"/>
  <c r="R152"/>
  <c r="P152"/>
  <c r="BK152"/>
  <c r="J152"/>
  <c r="BF152" s="1"/>
  <c r="BI151"/>
  <c r="BH151"/>
  <c r="BG151"/>
  <c r="BE151"/>
  <c r="T151"/>
  <c r="R151"/>
  <c r="P151"/>
  <c r="BK151"/>
  <c r="J151"/>
  <c r="BF151" s="1"/>
  <c r="BI150"/>
  <c r="BH150"/>
  <c r="BG150"/>
  <c r="BE150"/>
  <c r="T150"/>
  <c r="R150"/>
  <c r="P150"/>
  <c r="BK150"/>
  <c r="J150"/>
  <c r="BF150" s="1"/>
  <c r="BI149"/>
  <c r="BH149"/>
  <c r="BG149"/>
  <c r="BE149"/>
  <c r="T149"/>
  <c r="R149"/>
  <c r="P149"/>
  <c r="BK149"/>
  <c r="J149"/>
  <c r="BF149" s="1"/>
  <c r="BI148"/>
  <c r="BH148"/>
  <c r="BG148"/>
  <c r="BE148"/>
  <c r="T148"/>
  <c r="R148"/>
  <c r="P148"/>
  <c r="BK148"/>
  <c r="J148"/>
  <c r="BF148" s="1"/>
  <c r="BI147"/>
  <c r="BH147"/>
  <c r="BG147"/>
  <c r="BE147"/>
  <c r="T147"/>
  <c r="R147"/>
  <c r="P147"/>
  <c r="BK147"/>
  <c r="J147"/>
  <c r="BF147" s="1"/>
  <c r="BI146"/>
  <c r="BH146"/>
  <c r="BG146"/>
  <c r="BE146"/>
  <c r="T146"/>
  <c r="R146"/>
  <c r="P146"/>
  <c r="BK146"/>
  <c r="J146"/>
  <c r="BF146" s="1"/>
  <c r="BI145"/>
  <c r="BH145"/>
  <c r="BG145"/>
  <c r="BE145"/>
  <c r="T145"/>
  <c r="R145"/>
  <c r="P145"/>
  <c r="BK145"/>
  <c r="J145"/>
  <c r="BF145" s="1"/>
  <c r="BI144"/>
  <c r="BH144"/>
  <c r="BG144"/>
  <c r="BE144"/>
  <c r="T144"/>
  <c r="R144"/>
  <c r="P144"/>
  <c r="BK144"/>
  <c r="J144"/>
  <c r="BF144" s="1"/>
  <c r="BI143"/>
  <c r="BH143"/>
  <c r="BG143"/>
  <c r="BE143"/>
  <c r="T143"/>
  <c r="R143"/>
  <c r="R142" s="1"/>
  <c r="P143"/>
  <c r="BK143"/>
  <c r="BK142" s="1"/>
  <c r="J142" s="1"/>
  <c r="J101" s="1"/>
  <c r="J143"/>
  <c r="BF143" s="1"/>
  <c r="BI141"/>
  <c r="BH141"/>
  <c r="BG141"/>
  <c r="BE141"/>
  <c r="T141"/>
  <c r="T140" s="1"/>
  <c r="R141"/>
  <c r="R140" s="1"/>
  <c r="P141"/>
  <c r="P140" s="1"/>
  <c r="BK141"/>
  <c r="BK140" s="1"/>
  <c r="J140" s="1"/>
  <c r="J100" s="1"/>
  <c r="J141"/>
  <c r="BF141" s="1"/>
  <c r="BI139"/>
  <c r="BH139"/>
  <c r="BG139"/>
  <c r="BE139"/>
  <c r="T139"/>
  <c r="R139"/>
  <c r="P139"/>
  <c r="BK139"/>
  <c r="J139"/>
  <c r="BF139" s="1"/>
  <c r="BI138"/>
  <c r="BH138"/>
  <c r="BG138"/>
  <c r="BE138"/>
  <c r="T138"/>
  <c r="T137" s="1"/>
  <c r="R138"/>
  <c r="P138"/>
  <c r="P137" s="1"/>
  <c r="BK138"/>
  <c r="J138"/>
  <c r="BF138" s="1"/>
  <c r="BI136"/>
  <c r="BH136"/>
  <c r="BG136"/>
  <c r="BE136"/>
  <c r="J33" s="1"/>
  <c r="AV95" i="1" s="1"/>
  <c r="T136" i="2"/>
  <c r="T135" s="1"/>
  <c r="R136"/>
  <c r="R135" s="1"/>
  <c r="P136"/>
  <c r="P135" s="1"/>
  <c r="BK136"/>
  <c r="BK135" s="1"/>
  <c r="J136"/>
  <c r="BF136" s="1"/>
  <c r="J130"/>
  <c r="J129"/>
  <c r="F129"/>
  <c r="F127"/>
  <c r="E125"/>
  <c r="J92"/>
  <c r="J91"/>
  <c r="F91"/>
  <c r="F89"/>
  <c r="E87"/>
  <c r="J18"/>
  <c r="E18"/>
  <c r="F130" s="1"/>
  <c r="J17"/>
  <c r="J12"/>
  <c r="J127" s="1"/>
  <c r="E7"/>
  <c r="E123" s="1"/>
  <c r="AS94" i="1"/>
  <c r="L90"/>
  <c r="AM90"/>
  <c r="AM89"/>
  <c r="L89"/>
  <c r="AM87"/>
  <c r="L87"/>
  <c r="L85"/>
  <c r="L84"/>
  <c r="E85" i="2" l="1"/>
  <c r="F92"/>
  <c r="BK137"/>
  <c r="J137" s="1"/>
  <c r="J99" s="1"/>
  <c r="R137"/>
  <c r="P142"/>
  <c r="T142"/>
  <c r="BK162"/>
  <c r="J162" s="1"/>
  <c r="J102" s="1"/>
  <c r="R162"/>
  <c r="F35"/>
  <c r="BB95" i="1" s="1"/>
  <c r="BB94" s="1"/>
  <c r="F37" i="2"/>
  <c r="BD95" i="1" s="1"/>
  <c r="BD94" s="1"/>
  <c r="W33" s="1"/>
  <c r="BK242" i="2"/>
  <c r="J221" s="1"/>
  <c r="J111" s="1"/>
  <c r="R242"/>
  <c r="P134"/>
  <c r="T134"/>
  <c r="F36"/>
  <c r="BC95" i="1" s="1"/>
  <c r="BC94" s="1"/>
  <c r="W32" s="1"/>
  <c r="BK189" i="2"/>
  <c r="J189" s="1"/>
  <c r="J105" s="1"/>
  <c r="BK225"/>
  <c r="J204" s="1"/>
  <c r="J108" s="1"/>
  <c r="R225"/>
  <c r="P238"/>
  <c r="P188" s="1"/>
  <c r="T238"/>
  <c r="T188" s="1"/>
  <c r="BK248"/>
  <c r="BK247" s="1"/>
  <c r="J226" s="1"/>
  <c r="J112" s="1"/>
  <c r="R134"/>
  <c r="R248"/>
  <c r="R247" s="1"/>
  <c r="J89"/>
  <c r="R189"/>
  <c r="BK134"/>
  <c r="J135"/>
  <c r="J98" s="1"/>
  <c r="W31" i="1"/>
  <c r="AX94"/>
  <c r="AY94"/>
  <c r="J227" i="2"/>
  <c r="J113" s="1"/>
  <c r="J34"/>
  <c r="AW95" i="1" s="1"/>
  <c r="AT95" s="1"/>
  <c r="F34" i="2"/>
  <c r="BA95" i="1" s="1"/>
  <c r="BA94" s="1"/>
  <c r="F33" i="2"/>
  <c r="AZ95" i="1" s="1"/>
  <c r="AZ94" s="1"/>
  <c r="T133" i="2" l="1"/>
  <c r="R188"/>
  <c r="R133" s="1"/>
  <c r="BK188"/>
  <c r="J188" s="1"/>
  <c r="J104" s="1"/>
  <c r="P133"/>
  <c r="AU95" i="1" s="1"/>
  <c r="AU94" s="1"/>
  <c r="W29"/>
  <c r="AV94"/>
  <c r="W30"/>
  <c r="AW94"/>
  <c r="AK30" s="1"/>
  <c r="J134" i="2"/>
  <c r="J97" s="1"/>
  <c r="BK133" l="1"/>
  <c r="J133" s="1"/>
  <c r="AK29" i="1"/>
  <c r="AT94"/>
  <c r="J96" i="2"/>
  <c r="J30"/>
  <c r="AG95" i="1" l="1"/>
  <c r="J39" i="2"/>
  <c r="AG94" i="1" l="1"/>
  <c r="AN95"/>
  <c r="AN94" l="1"/>
  <c r="AK26"/>
  <c r="AK35" s="1"/>
</calcChain>
</file>

<file path=xl/sharedStrings.xml><?xml version="1.0" encoding="utf-8"?>
<sst xmlns="http://schemas.openxmlformats.org/spreadsheetml/2006/main" count="2033" uniqueCount="600">
  <si>
    <t>Export Komplet</t>
  </si>
  <si>
    <t/>
  </si>
  <si>
    <t>2.0</t>
  </si>
  <si>
    <t>False</t>
  </si>
  <si>
    <t>{8a9478f3-b53d-4a44-ad67-23f9b30aff61}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</si>
  <si>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</si>
  <si>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</si>
  <si>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</si>
  <si>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</si>
  <si>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</si>
  <si>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</si>
  <si>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</si>
  <si>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219-11-18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</si>
  <si>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</si>
  <si>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</si>
  <si>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Zníženie enrgetickej náročnosti časti budovy ZŠ s VJM Senec</t>
  </si>
  <si>
    <t>JKSO:</t>
  </si>
  <si>
    <t>KS:</t>
  </si>
  <si>
    <t>Miesto:</t>
  </si>
  <si>
    <t xml:space="preserve"> </t>
  </si>
  <si>
    <t>Dátum:</t>
  </si>
  <si>
    <t>18. 11. 2019</t>
  </si>
  <si>
    <t>Objednávateľ:</t>
  </si>
  <si>
    <t>IČO:</t>
  </si>
  <si>
    <t>Mesto Senec</t>
  </si>
  <si>
    <t>IČ DPH:</t>
  </si>
  <si>
    <t>Zhotoviteľ:</t>
  </si>
  <si>
    <t>Vyplň údaj</t>
  </si>
  <si>
    <t>Projektant:</t>
  </si>
  <si>
    <t>Ing. Gabriel Mihálek - IPorS</t>
  </si>
  <si>
    <t>True</t>
  </si>
  <si>
    <t>0,01</t>
  </si>
  <si>
    <t>Spracovateľ:</t>
  </si>
  <si>
    <t>Ing. Zsolt Stranák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</si>
  <si>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</si>
  <si>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</si>
  <si>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</si>
  <si>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</si>
  <si>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</si>
  <si>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</si>
  <si>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</si>
  <si>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</si>
  <si>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</si>
  <si>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</si>
  <si>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</si>
  <si>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</si>
  <si>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</si>
  <si>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</si>
  <si>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</si>
  <si>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</si>
  <si>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</si>
  <si>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</si>
  <si>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</si>
  <si>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</si>
  <si>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</si>
  <si>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</si>
  <si>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</si>
  <si>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</si>
  <si>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</si>
  <si>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</si>
  <si>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</si>
  <si>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</si>
  <si>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</si>
  <si>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</si>
  <si>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</si>
  <si>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</si>
  <si>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</si>
  <si>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</si>
  <si>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</si>
  <si>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</si>
  <si>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</si>
  <si>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</si>
  <si>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</si>
  <si>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</si>
  <si>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</si>
  <si>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</si>
  <si>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</si>
  <si>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</si>
  <si>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</si>
  <si>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</si>
  <si>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0100</t>
  </si>
  <si>
    <t>Zníženie energeticej náročnosti časti budovy ZŠ</t>
  </si>
  <si>
    <t>STA</t>
  </si>
  <si>
    <t>1</t>
  </si>
  <si>
    <t>{0bbd664b-7fd1-4b4b-8c8e-da9e9f8681b7}</t>
  </si>
  <si>
    <t>KRYCÍ LIST ROZPOČTU</t>
  </si>
  <si>
    <t>Objekt:</t>
  </si>
  <si>
    <t>0100 - Zníženie energeticej náročnosti časti budovy ZŠ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</si>
  <si>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</si>
  <si>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</si>
  <si>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</si>
  <si>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</si>
  <si>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</si>
  <si>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</si>
  <si>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</si>
  <si>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</si>
  <si>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</si>
  <si>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</si>
  <si>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</si>
  <si>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</si>
  <si>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</si>
  <si>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</si>
  <si>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</si>
  <si>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</si>
  <si>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</si>
  <si>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</si>
  <si>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</si>
  <si>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783 - Nátery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</si>
  <si>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</si>
  <si>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</si>
  <si>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</si>
  <si>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</si>
  <si>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</si>
  <si>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</si>
  <si>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</si>
  <si>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</si>
  <si>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</si>
  <si>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</si>
  <si>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</si>
  <si>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</si>
  <si>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</si>
  <si>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</si>
  <si>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</si>
  <si>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</si>
  <si>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</si>
  <si>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</si>
  <si>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</si>
  <si>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113106611</t>
  </si>
  <si>
    <t>Rozoberanie zámkovej dlažby všetkých druhov v ploche do 20 m2 pre daľšie použitie</t>
  </si>
  <si>
    <t>m2</t>
  </si>
  <si>
    <t>4</t>
  </si>
  <si>
    <t>2</t>
  </si>
  <si>
    <t>-400918649</t>
  </si>
  <si>
    <t>3</t>
  </si>
  <si>
    <t>Zvislé a kompletné konštrukcie</t>
  </si>
  <si>
    <t>341121333</t>
  </si>
  <si>
    <t>Oprava betonových hlavíc existujúcich komínov plochy do 1,5 m2 s hrúbkou hlavice do 120 mm, ošetrením výstuže</t>
  </si>
  <si>
    <t>ks</t>
  </si>
  <si>
    <t>-163191412</t>
  </si>
  <si>
    <t>341121334</t>
  </si>
  <si>
    <t>Oprava betonových hlavíc existujúcich komínov plochy nad 1,5 m2 s hrúbkou hlavice do 120 mm, ošetrením výstuže</t>
  </si>
  <si>
    <t>-1152681414</t>
  </si>
  <si>
    <t>5</t>
  </si>
  <si>
    <t>Komunikácie</t>
  </si>
  <si>
    <t>596911141</t>
  </si>
  <si>
    <t>Spätné kladenie betónovej zámkovej dlažby komunikácií pre peších hr. 60 mm so zriadením lôžka z kameniva hr. 30 mm s dorezaním</t>
  </si>
  <si>
    <t>-82116779</t>
  </si>
  <si>
    <t>6</t>
  </si>
  <si>
    <t>Úpravy povrchov, podlahy, osadenie</t>
  </si>
  <si>
    <t>610991111</t>
  </si>
  <si>
    <t>Zakrývanie výplní vnútorných okenných otvorov, predmetov a konštrukcií</t>
  </si>
  <si>
    <t>-915344292</t>
  </si>
  <si>
    <t>621462116</t>
  </si>
  <si>
    <t>Príprava vonkajšieho podkladu - Univerzálny základ</t>
  </si>
  <si>
    <t>2065271563</t>
  </si>
  <si>
    <t>7</t>
  </si>
  <si>
    <t>622422311</t>
  </si>
  <si>
    <t>Osekanie a oprava vonkajších omietok vápenných a vápenocem. do 30% hladkých</t>
  </si>
  <si>
    <t>623034310</t>
  </si>
  <si>
    <t>8</t>
  </si>
  <si>
    <t>622464224</t>
  </si>
  <si>
    <t xml:space="preserve">Vonkajšia omietka stien tenkovrstvová silikátová, hr. 2 mm </t>
  </si>
  <si>
    <t>210403878</t>
  </si>
  <si>
    <t>9</t>
  </si>
  <si>
    <t>622481119</t>
  </si>
  <si>
    <t>Potiahnutie vonkajších stien sklotextílnou mriežkou s celoplošným prilepením</t>
  </si>
  <si>
    <t>961769971</t>
  </si>
  <si>
    <t>10</t>
  </si>
  <si>
    <t>625251382</t>
  </si>
  <si>
    <t>Kontaktný zatepľovací systém hr. 50 mm - riešenie pre sokel (XPS) bez povrchovej omietky</t>
  </si>
  <si>
    <t>-1090937835</t>
  </si>
  <si>
    <t>11</t>
  </si>
  <si>
    <t>625251386</t>
  </si>
  <si>
    <t>Kontaktný zatepľovací systém hr. 120 mm - riešenie pre sokel (XPS) bez povrchovej omietky</t>
  </si>
  <si>
    <t>1891448052</t>
  </si>
  <si>
    <t>12</t>
  </si>
  <si>
    <t>625251389</t>
  </si>
  <si>
    <t>Kontaktný zatepľovací systém hr. 180 mm XPS bez povrchovej omietky</t>
  </si>
  <si>
    <t>-1792534513</t>
  </si>
  <si>
    <t>13</t>
  </si>
  <si>
    <t>625251431</t>
  </si>
  <si>
    <t>Kontaktný zatepľovací systém stien hr. 20 mm XPS - ostenie bez povrchovej omietky</t>
  </si>
  <si>
    <t>1802463077</t>
  </si>
  <si>
    <t>14</t>
  </si>
  <si>
    <t>625252388</t>
  </si>
  <si>
    <t>Kontaktný zatepľovací systém podhľadov hr. 30 mm - minerálne riešenie bez povrchovej omietky</t>
  </si>
  <si>
    <t>492769892</t>
  </si>
  <si>
    <t>15</t>
  </si>
  <si>
    <t>625251571</t>
  </si>
  <si>
    <t>Kontaktný zatepľovací systém hr. 40 mm - minerálne riešenie bez povrchovej omietky</t>
  </si>
  <si>
    <t>-550084708</t>
  </si>
  <si>
    <t>16</t>
  </si>
  <si>
    <t>625251572</t>
  </si>
  <si>
    <t>Kontaktný zatepľovací systém hr. 50 mm - minerálne riešenie bez povrchovej omietky</t>
  </si>
  <si>
    <t>-2038636987</t>
  </si>
  <si>
    <t>17</t>
  </si>
  <si>
    <t>625251573</t>
  </si>
  <si>
    <t>Kontaktný zatepľovací systém hr. 60 mm - minerálne riešenie bez povrchovej omietky</t>
  </si>
  <si>
    <t>-1051470270</t>
  </si>
  <si>
    <t>18</t>
  </si>
  <si>
    <t>625251597</t>
  </si>
  <si>
    <t>Kontaktný zatepľovací systém hr. 120 mm - minerálne riešenie, doplnenie sokla /nad XPS/ bez povrchovej omietky</t>
  </si>
  <si>
    <t>599357882</t>
  </si>
  <si>
    <t>19</t>
  </si>
  <si>
    <t>625251581</t>
  </si>
  <si>
    <t>Kontaktný zatepľovací systém hr. 180 mm - minerálne riešenie bez povrchovej omietky</t>
  </si>
  <si>
    <t>-5094110</t>
  </si>
  <si>
    <t>625251612</t>
  </si>
  <si>
    <t>Kontaktný zatepľovací systém ostenia - minerálne riešenie bez povrchovej omietky</t>
  </si>
  <si>
    <t>-726143886</t>
  </si>
  <si>
    <t>21</t>
  </si>
  <si>
    <t>625251PC1</t>
  </si>
  <si>
    <t>Vykonanie odtrhovej skúšky pre zistenie kotviaceho plánu</t>
  </si>
  <si>
    <t>670843958</t>
  </si>
  <si>
    <t>22</t>
  </si>
  <si>
    <t>625251445</t>
  </si>
  <si>
    <t>Vyrovnanie podkladu pod parapety</t>
  </si>
  <si>
    <t>m</t>
  </si>
  <si>
    <t>1037283159</t>
  </si>
  <si>
    <t>23</t>
  </si>
  <si>
    <t>632455601</t>
  </si>
  <si>
    <t>Cementový poter Estrich, triedy CT-C20-F5, hr. 35 mm</t>
  </si>
  <si>
    <t>-291695359</t>
  </si>
  <si>
    <t>Ostatné konštrukcie a práce-búranie</t>
  </si>
  <si>
    <t>24</t>
  </si>
  <si>
    <t>941941032</t>
  </si>
  <si>
    <t>Montáž lešenia ľahkého pracovného radového s podlahami šírky od 0,80 do 1,00 m, výšky nad 10 do 30 m</t>
  </si>
  <si>
    <t>-308237369</t>
  </si>
  <si>
    <t>25</t>
  </si>
  <si>
    <t>941941192</t>
  </si>
  <si>
    <t>Príplatok za prvý a každý ďalší i začatý mesiac použitia lešenia ľahkého pracovného radového s podlahami šírky od 0,80 do 1,00 m, výšky nad 10 do 30 m</t>
  </si>
  <si>
    <t>-1942858619</t>
  </si>
  <si>
    <t>26</t>
  </si>
  <si>
    <t>941941832</t>
  </si>
  <si>
    <t>Demontáž lešenia ľahkého pracovného radového s podlahami šírky nad 0,80 do 1,00 m, výšky nad 10 do 30 m</t>
  </si>
  <si>
    <t>-1415025176</t>
  </si>
  <si>
    <t>27</t>
  </si>
  <si>
    <t>944944103</t>
  </si>
  <si>
    <t>Ochranná sieť lešenia zo siete</t>
  </si>
  <si>
    <t>-818442740</t>
  </si>
  <si>
    <t>28</t>
  </si>
  <si>
    <t>944944803</t>
  </si>
  <si>
    <t>Demontáž ochrannej siete lešenia zo siete</t>
  </si>
  <si>
    <t>1776676960</t>
  </si>
  <si>
    <t>29</t>
  </si>
  <si>
    <t>953942632</t>
  </si>
  <si>
    <t>Dodávka a Osadenie zástavovej konzoly - nerezový držiak</t>
  </si>
  <si>
    <t>518633839</t>
  </si>
  <si>
    <t>30</t>
  </si>
  <si>
    <t>953945118</t>
  </si>
  <si>
    <t>Soklový profil SL 18 (hliníkový)</t>
  </si>
  <si>
    <t>167224997</t>
  </si>
  <si>
    <t>31</t>
  </si>
  <si>
    <t>953995161</t>
  </si>
  <si>
    <t>Nasadzovacia lišta na soklový profil (plastová)</t>
  </si>
  <si>
    <t>2122354883</t>
  </si>
  <si>
    <t>32</t>
  </si>
  <si>
    <t>953995113</t>
  </si>
  <si>
    <t>Rohová lišta z PVC</t>
  </si>
  <si>
    <t>-48551610</t>
  </si>
  <si>
    <t>33</t>
  </si>
  <si>
    <t>953995115</t>
  </si>
  <si>
    <t>Nadokenná lišta s odkvapovým nosom (PVC)</t>
  </si>
  <si>
    <t>-1712763086</t>
  </si>
  <si>
    <t>34</t>
  </si>
  <si>
    <t>953995183</t>
  </si>
  <si>
    <t>Okenný a dverový dilatačný profil Basic</t>
  </si>
  <si>
    <t>1058995900</t>
  </si>
  <si>
    <t>35</t>
  </si>
  <si>
    <t>965081812</t>
  </si>
  <si>
    <t>Búranie dlažieb, z kamen., cement., terazzových, čadičových alebo keramických, hr. nad 10 mm vr. poter podkladu 20mm</t>
  </si>
  <si>
    <t>1424017404</t>
  </si>
  <si>
    <t>36</t>
  </si>
  <si>
    <t>966032911</t>
  </si>
  <si>
    <t>Odsekanie ríms podokenných alebo nadokenných predsadených</t>
  </si>
  <si>
    <t>848963403</t>
  </si>
  <si>
    <t>37</t>
  </si>
  <si>
    <t>969035078</t>
  </si>
  <si>
    <t>Montáž vetracej mriežky do prierezu 0.01 m2</t>
  </si>
  <si>
    <t>461430447</t>
  </si>
  <si>
    <t>38</t>
  </si>
  <si>
    <t>M</t>
  </si>
  <si>
    <t>4290047484</t>
  </si>
  <si>
    <t>Vetracia mriežka hranatá kovová lak., rozmery šxv 250x500 mm</t>
  </si>
  <si>
    <t>-878549659</t>
  </si>
  <si>
    <t>39</t>
  </si>
  <si>
    <t>969035088</t>
  </si>
  <si>
    <t>Montáž pretlakovej žalúzie do prierezu 0.100 m2</t>
  </si>
  <si>
    <t>-1142700480</t>
  </si>
  <si>
    <t>40</t>
  </si>
  <si>
    <t>969082790</t>
  </si>
  <si>
    <t>Demontáž krycej mriežky hranatej prierezu 0.125-0.355 m2</t>
  </si>
  <si>
    <t>186164087</t>
  </si>
  <si>
    <t>41</t>
  </si>
  <si>
    <t>4290047499</t>
  </si>
  <si>
    <t>Žalúzia pretlaková, rozmery šxv 315x315 mm, kovová lak</t>
  </si>
  <si>
    <t>-365950027</t>
  </si>
  <si>
    <t>42</t>
  </si>
  <si>
    <t>976071166</t>
  </si>
  <si>
    <t>Vybúranie existujúcich tyčí, držiakov zástav</t>
  </si>
  <si>
    <t>-1714072329</t>
  </si>
  <si>
    <t>43</t>
  </si>
  <si>
    <t>952901220</t>
  </si>
  <si>
    <t>Hrubé vyčistenie okolo budov objektov</t>
  </si>
  <si>
    <t>-1335649043</t>
  </si>
  <si>
    <t>44</t>
  </si>
  <si>
    <t>979081122</t>
  </si>
  <si>
    <t>Odvoz sutiny a vybúraných hmôt na skládku - kontajner</t>
  </si>
  <si>
    <t>kont</t>
  </si>
  <si>
    <t>361731525</t>
  </si>
  <si>
    <t>45</t>
  </si>
  <si>
    <t>HZS000111</t>
  </si>
  <si>
    <t>Stavebno montážne práce menej náročne, pomocné alebo manupulačné (Tr. 1) v rozsahu viac ako 8 hodín</t>
  </si>
  <si>
    <t>hod</t>
  </si>
  <si>
    <t>512</t>
  </si>
  <si>
    <t>-738069066</t>
  </si>
  <si>
    <t>46</t>
  </si>
  <si>
    <t>HZS000113</t>
  </si>
  <si>
    <t>Stavebno montážne práce náročné ucelené - odborné, tvorivé remeselné (Tr. 3) v rozsahu viac ako 8 hodín</t>
  </si>
  <si>
    <t>-247147312</t>
  </si>
  <si>
    <t>99</t>
  </si>
  <si>
    <t>Presun hmôt HSV</t>
  </si>
  <si>
    <t>47</t>
  </si>
  <si>
    <t>999281111</t>
  </si>
  <si>
    <t>Presun hmôt pre opravy a údržbu objektov vrátane vonkajších plášťov výšky do 25 m</t>
  </si>
  <si>
    <t>t</t>
  </si>
  <si>
    <t>-480270798</t>
  </si>
  <si>
    <t>PSV</t>
  </si>
  <si>
    <t>Práce a dodávky PSV</t>
  </si>
  <si>
    <t>712</t>
  </si>
  <si>
    <t>Izolácie striech</t>
  </si>
  <si>
    <t>48</t>
  </si>
  <si>
    <t>712341559</t>
  </si>
  <si>
    <t>Zhotovenie povlak. krytiny striech plochých do 10° pásmi pritav. NAIP na celej ploche, oxidované pásy</t>
  </si>
  <si>
    <t>-320327527</t>
  </si>
  <si>
    <t>49</t>
  </si>
  <si>
    <t>628320000300</t>
  </si>
  <si>
    <t>Pás asfaltový HYDROBIT V 60 S 42 H sivý, pre vrchné vrstvy hydroizolačných systémov</t>
  </si>
  <si>
    <t>-54439888</t>
  </si>
  <si>
    <t>50</t>
  </si>
  <si>
    <t>712391592</t>
  </si>
  <si>
    <t>D+M strešnej vpuste pre hydroizoláciu striech</t>
  </si>
  <si>
    <t>1313365424</t>
  </si>
  <si>
    <t>51</t>
  </si>
  <si>
    <t>712991040</t>
  </si>
  <si>
    <t>Montáž podkladnej konštrukcie z OSB dosiek atike šírky 411 - 620 mm pod klampiarske konštrukcie</t>
  </si>
  <si>
    <t>-1615613136</t>
  </si>
  <si>
    <t>52</t>
  </si>
  <si>
    <t>311690001000</t>
  </si>
  <si>
    <t>Rozperný nit d 6x50 mm do betónu</t>
  </si>
  <si>
    <t>30980310</t>
  </si>
  <si>
    <t>53</t>
  </si>
  <si>
    <t>607260000300</t>
  </si>
  <si>
    <t>Doska OSB 3 hr 15mm, 2500x1250 mm</t>
  </si>
  <si>
    <t>977717601</t>
  </si>
  <si>
    <t>54</t>
  </si>
  <si>
    <t>998712202</t>
  </si>
  <si>
    <t>Presun hmôt pre izoláciu povlakovej krytiny v objektoch výšky nad 6 do 12 m</t>
  </si>
  <si>
    <t>%</t>
  </si>
  <si>
    <t>110097582</t>
  </si>
  <si>
    <t>764</t>
  </si>
  <si>
    <t>Konštrukcie klampiarske</t>
  </si>
  <si>
    <t>-1423212833</t>
  </si>
  <si>
    <t>383293985</t>
  </si>
  <si>
    <t>1416433153</t>
  </si>
  <si>
    <t>-500029129</t>
  </si>
  <si>
    <t>-327745445</t>
  </si>
  <si>
    <t>-1727755112</t>
  </si>
  <si>
    <t>1100697635</t>
  </si>
  <si>
    <t>81476196</t>
  </si>
  <si>
    <t>-2001418433</t>
  </si>
  <si>
    <t>64</t>
  </si>
  <si>
    <t>-1500741985</t>
  </si>
  <si>
    <t>-1541937334</t>
  </si>
  <si>
    <t>933314551</t>
  </si>
  <si>
    <t>67</t>
  </si>
  <si>
    <t>764410850</t>
  </si>
  <si>
    <t>Demontáž oplechovania parapetov rš od 100 do 330 mm</t>
  </si>
  <si>
    <t>1027749925</t>
  </si>
  <si>
    <t>68</t>
  </si>
  <si>
    <t>764410761</t>
  </si>
  <si>
    <t>Montáž oplechovania parapetov z hliníkového farebného Al plechu, vrátane rohov š. 400 mm</t>
  </si>
  <si>
    <t>-263441535</t>
  </si>
  <si>
    <t>735883274</t>
  </si>
  <si>
    <t>-74538635</t>
  </si>
  <si>
    <t>8305795</t>
  </si>
  <si>
    <t>1001828491</t>
  </si>
  <si>
    <t>600908212</t>
  </si>
  <si>
    <t>-1174596527</t>
  </si>
  <si>
    <t>1750143174</t>
  </si>
  <si>
    <t>-195219704</t>
  </si>
  <si>
    <t>1050229183</t>
  </si>
  <si>
    <t>78</t>
  </si>
  <si>
    <t>998764202</t>
  </si>
  <si>
    <t>Presun hmôt pre konštrukcie klampiarske v objektoch výšky nad 6 do 12 m</t>
  </si>
  <si>
    <t>98252664</t>
  </si>
  <si>
    <t>766</t>
  </si>
  <si>
    <t>Konštrukcie stolárske</t>
  </si>
  <si>
    <t>79</t>
  </si>
  <si>
    <t>7666629A1</t>
  </si>
  <si>
    <t>Repasovanie drevených vstupných dverí a dverných krídiel /utesnenie spojov, tmelenie, nutná výmena kovaní, odstránenie starého a zhotovenie nového náteru - obojstranne/</t>
  </si>
  <si>
    <t>2122925575</t>
  </si>
  <si>
    <t>767</t>
  </si>
  <si>
    <t>Konštrukcie doplnkové kovové</t>
  </si>
  <si>
    <t>80</t>
  </si>
  <si>
    <t>767135855</t>
  </si>
  <si>
    <t>Demontáž mreží z okien s nutnou úpravou šírky /ostenie/ , syntetickým náterom a spätnou montážou</t>
  </si>
  <si>
    <t>-2130141223</t>
  </si>
  <si>
    <t>81</t>
  </si>
  <si>
    <t>767310180</t>
  </si>
  <si>
    <t>Montáž vstupnej striešky, oceľová konštrukcia+Lexan vedlajší vstup - dvor s kotvením do muriva /pred zateplením osadiť konzoly/</t>
  </si>
  <si>
    <t>247756817</t>
  </si>
  <si>
    <t>82</t>
  </si>
  <si>
    <t>76731018A1</t>
  </si>
  <si>
    <t>Montáž vstupnej striešky, oceľová konštrukcia+Lexan - Kuchyňa, s kotvením do muriva /pred zateplením osadiť konzoly/</t>
  </si>
  <si>
    <t>1620370200</t>
  </si>
  <si>
    <t>83</t>
  </si>
  <si>
    <t>767330800</t>
  </si>
  <si>
    <t>Demontáž vstupnej striešky, oceľová konštrukcia+Lexan vedlajší vstup - dvor</t>
  </si>
  <si>
    <t>2051772249</t>
  </si>
  <si>
    <t>84</t>
  </si>
  <si>
    <t>7673308A1</t>
  </si>
  <si>
    <t>Demontáž vstupnej striešky, oceľová konštrukcia+Lexan vedlajší kuchyňa</t>
  </si>
  <si>
    <t>1663850471</t>
  </si>
  <si>
    <t>85</t>
  </si>
  <si>
    <t>767611030</t>
  </si>
  <si>
    <t>Demontáž exteriérových roliet PVC</t>
  </si>
  <si>
    <t>-703030965</t>
  </si>
  <si>
    <t>86</t>
  </si>
  <si>
    <t>767661026</t>
  </si>
  <si>
    <t>Montáž predokennej rolety PVC vrátane úpravy</t>
  </si>
  <si>
    <t>1021371157</t>
  </si>
  <si>
    <t>87</t>
  </si>
  <si>
    <t>767991911</t>
  </si>
  <si>
    <t>Ostatné opravy zváraním - oprava/úprava oceľového rebríka /vyrovnanie,doplnenie ochr. koša/</t>
  </si>
  <si>
    <t>1954830852</t>
  </si>
  <si>
    <t>88</t>
  </si>
  <si>
    <t>767991918</t>
  </si>
  <si>
    <t>Ostatné opravy zváraním - demontáž, úprava /hl vstup/, spätná montáž oceľového zábradlia</t>
  </si>
  <si>
    <t>1691452955</t>
  </si>
  <si>
    <t>89</t>
  </si>
  <si>
    <t>998767202</t>
  </si>
  <si>
    <t>Presun hmôt pre kovové stavebné doplnkové konštrukcie v objektoch výšky nad 6 do 12 m</t>
  </si>
  <si>
    <t>152823063</t>
  </si>
  <si>
    <t>769</t>
  </si>
  <si>
    <t>Montáže vzduchotechnických zariadení</t>
  </si>
  <si>
    <t>90</t>
  </si>
  <si>
    <t>769060230</t>
  </si>
  <si>
    <t>Demontáž, úprava rozvodov a spätná montáž klimatizačnej vonkajšej jednotky</t>
  </si>
  <si>
    <t>-1597294461</t>
  </si>
  <si>
    <t>771</t>
  </si>
  <si>
    <t>Podlahy z dlaždíc</t>
  </si>
  <si>
    <t>91</t>
  </si>
  <si>
    <t>771576109</t>
  </si>
  <si>
    <t>Montáž podláh z dlaždíc do tmelu flexibilného mrazuvzdorného vr. sokla</t>
  </si>
  <si>
    <t>-1941388125</t>
  </si>
  <si>
    <t>92</t>
  </si>
  <si>
    <t>59774A003400</t>
  </si>
  <si>
    <t>Dlaždice protišmykové, mrazuvzdorné</t>
  </si>
  <si>
    <t>-1197960039</t>
  </si>
  <si>
    <t>93</t>
  </si>
  <si>
    <t>998771202</t>
  </si>
  <si>
    <t>Presun hmôt pre podlahy z dlaždíc v objektoch výšky nad 6 do 12 m</t>
  </si>
  <si>
    <t>224626721</t>
  </si>
  <si>
    <t>783</t>
  </si>
  <si>
    <t>Nátery</t>
  </si>
  <si>
    <t>94</t>
  </si>
  <si>
    <t>783101815</t>
  </si>
  <si>
    <t>Odstránenie starých náterov z oceľových konštrukcií oceľovou kefou - oceľový rebrík</t>
  </si>
  <si>
    <t>1925358586</t>
  </si>
  <si>
    <t>95</t>
  </si>
  <si>
    <t>783122110</t>
  </si>
  <si>
    <t>Nátery oceľ.konštr. syntetické na vzduchu schnúce dvojnásobné - oceľový rebrík</t>
  </si>
  <si>
    <t>1409215582</t>
  </si>
  <si>
    <t>96</t>
  </si>
  <si>
    <t>7832018A1</t>
  </si>
  <si>
    <t>Odstránenie starých náterov z stavebných doplnkových konštrukcií opálením alebo oškrabaním - plechové dvere a mreža</t>
  </si>
  <si>
    <t>-1784569782</t>
  </si>
  <si>
    <t>97</t>
  </si>
  <si>
    <t>783522A10</t>
  </si>
  <si>
    <t>Náter plechových dverí syntet. náterom na vzduchu schnúce dvojnás. vrátane mreží - /farba sa upresní podľa odtieňou fasády/</t>
  </si>
  <si>
    <t>947284793</t>
  </si>
  <si>
    <t>Práce a dodávky M</t>
  </si>
  <si>
    <t>21-M</t>
  </si>
  <si>
    <t>Elektromontáže</t>
  </si>
  <si>
    <t>98</t>
  </si>
  <si>
    <t>210964311</t>
  </si>
  <si>
    <t>Demontáž svietidla na spätnú montáž do 0,5 kg vrátane odpojenia</t>
  </si>
  <si>
    <t>1824386777</t>
  </si>
  <si>
    <t>210201060</t>
  </si>
  <si>
    <t>Úprava existujúcich rozvodov a spätná montáž svietidla</t>
  </si>
  <si>
    <t>-2056304975</t>
  </si>
  <si>
    <t>100</t>
  </si>
  <si>
    <t>210010313</t>
  </si>
  <si>
    <t>Krabica (KO 125) odbočná s viečkom, bez zapojenia, štvorcová</t>
  </si>
  <si>
    <t>-1025021303</t>
  </si>
  <si>
    <t>101</t>
  </si>
  <si>
    <t>3450913000</t>
  </si>
  <si>
    <t>Krabica KO-125</t>
  </si>
  <si>
    <t>128</t>
  </si>
  <si>
    <t>375480148</t>
  </si>
  <si>
    <t>102</t>
  </si>
  <si>
    <t>210220800</t>
  </si>
  <si>
    <t>Uzemňovacie vedenie na povrchu  AlMgSi  drôt zvodový Ø 8-10</t>
  </si>
  <si>
    <t>1374254081</t>
  </si>
  <si>
    <t>103</t>
  </si>
  <si>
    <t>210220803</t>
  </si>
  <si>
    <t>Skrytý zvod pri zatepľovacom systéme AlMgSi drôt zvodový Ø 8</t>
  </si>
  <si>
    <t>-683028795</t>
  </si>
  <si>
    <t>104</t>
  </si>
  <si>
    <t>345710009300</t>
  </si>
  <si>
    <t>Rúrka ohybná vlnitá pancierová PVC-U, FXP DN 32</t>
  </si>
  <si>
    <t>1124241609</t>
  </si>
  <si>
    <t>105</t>
  </si>
  <si>
    <t>345710038300</t>
  </si>
  <si>
    <t>Príchytka pre rúrku z PVC S32</t>
  </si>
  <si>
    <t>746104360</t>
  </si>
  <si>
    <t>106</t>
  </si>
  <si>
    <t>354410064200</t>
  </si>
  <si>
    <t>Drôt bleskozvodový zliatina AlMgSi, d 8 mm, Al</t>
  </si>
  <si>
    <t>kg</t>
  </si>
  <si>
    <t>485463673</t>
  </si>
  <si>
    <t>107</t>
  </si>
  <si>
    <t>210220813</t>
  </si>
  <si>
    <t>Podpery vedenia zliatina AlMgSi na plechové strechy PV23-24</t>
  </si>
  <si>
    <t>-545285433</t>
  </si>
  <si>
    <t>108</t>
  </si>
  <si>
    <t>354410052200</t>
  </si>
  <si>
    <t>Podpera vedenia na plechové strechy zliatina AlMgSi označenie PV 23 Al</t>
  </si>
  <si>
    <t>-451079685</t>
  </si>
  <si>
    <t>109</t>
  </si>
  <si>
    <t>210220856</t>
  </si>
  <si>
    <t>Svorka zliatina AlMgSi na odkvapový žľab SO</t>
  </si>
  <si>
    <t>825155180</t>
  </si>
  <si>
    <t>110</t>
  </si>
  <si>
    <t>354410013800</t>
  </si>
  <si>
    <t>Svorka okapová zliatina AlMgSi označenie SO Al</t>
  </si>
  <si>
    <t>-181803536</t>
  </si>
  <si>
    <t>111</t>
  </si>
  <si>
    <t>210220021</t>
  </si>
  <si>
    <t>Uzemňovacie vedenie v zemi FeZn vrátane izolácie spojov O 10 mm</t>
  </si>
  <si>
    <t>598440973</t>
  </si>
  <si>
    <t>112</t>
  </si>
  <si>
    <t>354410054800</t>
  </si>
  <si>
    <t>Drôt bleskozvodový FeZn, d 10 mm</t>
  </si>
  <si>
    <t>-1027732279</t>
  </si>
  <si>
    <t>113</t>
  </si>
  <si>
    <t>210220268</t>
  </si>
  <si>
    <t>Označenie zvodu štítkom (kov, plast)</t>
  </si>
  <si>
    <t>1773658789</t>
  </si>
  <si>
    <t>114</t>
  </si>
  <si>
    <t>210220243</t>
  </si>
  <si>
    <t>Svorka spojovacia SS, SK</t>
  </si>
  <si>
    <t>-1604144794</t>
  </si>
  <si>
    <t>115</t>
  </si>
  <si>
    <t>3544219500</t>
  </si>
  <si>
    <t>Svorka spojovacia označenie SS, SK s p. 2 skr</t>
  </si>
  <si>
    <t>564831652</t>
  </si>
  <si>
    <t>116</t>
  </si>
  <si>
    <t>210220247</t>
  </si>
  <si>
    <t>Svorka skúšobná SZ</t>
  </si>
  <si>
    <t>-1089195327</t>
  </si>
  <si>
    <t>117</t>
  </si>
  <si>
    <t>3544220000</t>
  </si>
  <si>
    <t>Svorka skušobná označenie SZ</t>
  </si>
  <si>
    <t>195869940</t>
  </si>
  <si>
    <t>118</t>
  </si>
  <si>
    <t>210220245</t>
  </si>
  <si>
    <t>Svorka pripojovacia SP</t>
  </si>
  <si>
    <t>-1219538338</t>
  </si>
  <si>
    <t>119</t>
  </si>
  <si>
    <t>354410004000</t>
  </si>
  <si>
    <t>Svorka pripájaca označenie SP 1</t>
  </si>
  <si>
    <t>-1175506628</t>
  </si>
  <si>
    <t>120</t>
  </si>
  <si>
    <t>210220280</t>
  </si>
  <si>
    <t>Uzemňovacia tyč FeZn ZT</t>
  </si>
  <si>
    <t>1058865473</t>
  </si>
  <si>
    <t>121</t>
  </si>
  <si>
    <t>354410055700</t>
  </si>
  <si>
    <t>Tyč uzemňovacia FeZn označenie ZT 2 m</t>
  </si>
  <si>
    <t>504644258</t>
  </si>
  <si>
    <t>122</t>
  </si>
  <si>
    <t>764347841</t>
  </si>
  <si>
    <t>Demontáž bleskozvodu na stenách</t>
  </si>
  <si>
    <t>-573939659</t>
  </si>
  <si>
    <t>123</t>
  </si>
  <si>
    <t>213290100</t>
  </si>
  <si>
    <t>Spracovanie východiskovej revízie a vypracovanie správy</t>
  </si>
  <si>
    <t>-111421501</t>
  </si>
  <si>
    <t>124</t>
  </si>
  <si>
    <t>PM</t>
  </si>
  <si>
    <t xml:space="preserve">Podružný materiál   </t>
  </si>
  <si>
    <t>-629465866</t>
  </si>
  <si>
    <t>125</t>
  </si>
  <si>
    <t>PPV</t>
  </si>
  <si>
    <t xml:space="preserve">Podiel pridružených výkonov   </t>
  </si>
  <si>
    <t>769132408</t>
  </si>
  <si>
    <t>764430450</t>
  </si>
  <si>
    <t>Oplechovanie muriva a atík z pozinkovaného farebného PZf plechu vrátane rohov r.š. 600mm - K1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</si>
</sst>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1" t="s">
        <v>5</v>
      </c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2" t="s">
        <v>12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R5" s="17"/>
      <c r="BE5" s="219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3" t="s">
        <v>15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R6" s="17"/>
      <c r="BE6" s="220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20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220"/>
      <c r="BS8" s="14" t="s">
        <v>6</v>
      </c>
    </row>
    <row r="9" spans="1:74" s="1" customFormat="1" ht="14.45" customHeight="1">
      <c r="B9" s="17"/>
      <c r="AR9" s="17"/>
      <c r="BE9" s="220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20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20"/>
      <c r="BS11" s="14" t="s">
        <v>6</v>
      </c>
    </row>
    <row r="12" spans="1:74" s="1" customFormat="1" ht="6.95" customHeight="1">
      <c r="B12" s="17"/>
      <c r="AR12" s="17"/>
      <c r="BE12" s="220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20"/>
      <c r="BS13" s="14" t="s">
        <v>6</v>
      </c>
    </row>
    <row r="14" spans="1:74" ht="12.75">
      <c r="B14" s="17"/>
      <c r="E14" s="214" t="s">
        <v>27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4" t="s">
        <v>25</v>
      </c>
      <c r="AN14" s="26" t="s">
        <v>27</v>
      </c>
      <c r="AR14" s="17"/>
      <c r="BE14" s="220"/>
      <c r="BS14" s="14" t="s">
        <v>6</v>
      </c>
    </row>
    <row r="15" spans="1:74" s="1" customFormat="1" ht="6.95" customHeight="1">
      <c r="B15" s="17"/>
      <c r="AR15" s="17"/>
      <c r="BE15" s="220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20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220"/>
      <c r="BS17" s="14" t="s">
        <v>30</v>
      </c>
    </row>
    <row r="18" spans="1:71" s="1" customFormat="1" ht="6.95" customHeight="1">
      <c r="B18" s="17"/>
      <c r="AR18" s="17"/>
      <c r="BE18" s="220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220"/>
      <c r="BS19" s="14" t="s">
        <v>31</v>
      </c>
    </row>
    <row r="20" spans="1:71" s="1" customFormat="1" ht="18.399999999999999" customHeight="1">
      <c r="B20" s="17"/>
      <c r="E20" s="22" t="s">
        <v>33</v>
      </c>
      <c r="AK20" s="24" t="s">
        <v>25</v>
      </c>
      <c r="AN20" s="22" t="s">
        <v>1</v>
      </c>
      <c r="AR20" s="17"/>
      <c r="BE20" s="220"/>
      <c r="BS20" s="14" t="s">
        <v>30</v>
      </c>
    </row>
    <row r="21" spans="1:71" s="1" customFormat="1" ht="6.95" customHeight="1">
      <c r="B21" s="17"/>
      <c r="AR21" s="17"/>
      <c r="BE21" s="220"/>
    </row>
    <row r="22" spans="1:71" s="1" customFormat="1" ht="12" customHeight="1">
      <c r="B22" s="17"/>
      <c r="D22" s="24" t="s">
        <v>34</v>
      </c>
      <c r="AR22" s="17"/>
      <c r="BE22" s="220"/>
    </row>
    <row r="23" spans="1:71" s="1" customFormat="1" ht="16.5" customHeight="1">
      <c r="B23" s="17"/>
      <c r="E23" s="216" t="s">
        <v>1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R23" s="17"/>
      <c r="BE23" s="220"/>
    </row>
    <row r="24" spans="1:71" s="1" customFormat="1" ht="6.95" customHeight="1">
      <c r="B24" s="17"/>
      <c r="AR24" s="17"/>
      <c r="BE24" s="220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20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2" t="e">
        <f>ROUND(AG94,2)</f>
        <v>#REF!</v>
      </c>
      <c r="AL26" s="223"/>
      <c r="AM26" s="223"/>
      <c r="AN26" s="223"/>
      <c r="AO26" s="223"/>
      <c r="AP26" s="29"/>
      <c r="AQ26" s="29"/>
      <c r="AR26" s="30"/>
      <c r="BE26" s="220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20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7" t="s">
        <v>36</v>
      </c>
      <c r="M28" s="217"/>
      <c r="N28" s="217"/>
      <c r="O28" s="217"/>
      <c r="P28" s="217"/>
      <c r="Q28" s="29"/>
      <c r="R28" s="29"/>
      <c r="S28" s="29"/>
      <c r="T28" s="29"/>
      <c r="U28" s="29"/>
      <c r="V28" s="29"/>
      <c r="W28" s="217" t="s">
        <v>37</v>
      </c>
      <c r="X28" s="217"/>
      <c r="Y28" s="217"/>
      <c r="Z28" s="217"/>
      <c r="AA28" s="217"/>
      <c r="AB28" s="217"/>
      <c r="AC28" s="217"/>
      <c r="AD28" s="217"/>
      <c r="AE28" s="217"/>
      <c r="AF28" s="29"/>
      <c r="AG28" s="29"/>
      <c r="AH28" s="29"/>
      <c r="AI28" s="29"/>
      <c r="AJ28" s="29"/>
      <c r="AK28" s="217" t="s">
        <v>38</v>
      </c>
      <c r="AL28" s="217"/>
      <c r="AM28" s="217"/>
      <c r="AN28" s="217"/>
      <c r="AO28" s="217"/>
      <c r="AP28" s="29"/>
      <c r="AQ28" s="29"/>
      <c r="AR28" s="30"/>
      <c r="BE28" s="220"/>
    </row>
    <row r="29" spans="1:71" s="3" customFormat="1" ht="14.45" customHeight="1">
      <c r="B29" s="34"/>
      <c r="D29" s="24" t="s">
        <v>39</v>
      </c>
      <c r="F29" s="24" t="s">
        <v>40</v>
      </c>
      <c r="L29" s="185">
        <v>0.2</v>
      </c>
      <c r="M29" s="186"/>
      <c r="N29" s="186"/>
      <c r="O29" s="186"/>
      <c r="P29" s="186"/>
      <c r="W29" s="218">
        <f>ROUND(AZ94, 2)</f>
        <v>0</v>
      </c>
      <c r="X29" s="186"/>
      <c r="Y29" s="186"/>
      <c r="Z29" s="186"/>
      <c r="AA29" s="186"/>
      <c r="AB29" s="186"/>
      <c r="AC29" s="186"/>
      <c r="AD29" s="186"/>
      <c r="AE29" s="186"/>
      <c r="AK29" s="218">
        <f>ROUND(AV94, 2)</f>
        <v>0</v>
      </c>
      <c r="AL29" s="186"/>
      <c r="AM29" s="186"/>
      <c r="AN29" s="186"/>
      <c r="AO29" s="186"/>
      <c r="AR29" s="34"/>
      <c r="BE29" s="221"/>
    </row>
    <row r="30" spans="1:71" s="3" customFormat="1" ht="14.45" customHeight="1">
      <c r="B30" s="34"/>
      <c r="F30" s="24" t="s">
        <v>41</v>
      </c>
      <c r="L30" s="185">
        <v>0.2</v>
      </c>
      <c r="M30" s="186"/>
      <c r="N30" s="186"/>
      <c r="O30" s="186"/>
      <c r="P30" s="186"/>
      <c r="W30" s="218" t="e">
        <f>ROUND(BA94, 2)</f>
        <v>#REF!</v>
      </c>
      <c r="X30" s="186"/>
      <c r="Y30" s="186"/>
      <c r="Z30" s="186"/>
      <c r="AA30" s="186"/>
      <c r="AB30" s="186"/>
      <c r="AC30" s="186"/>
      <c r="AD30" s="186"/>
      <c r="AE30" s="186"/>
      <c r="AK30" s="218" t="e">
        <f>ROUND(AW94, 2)</f>
        <v>#REF!</v>
      </c>
      <c r="AL30" s="186"/>
      <c r="AM30" s="186"/>
      <c r="AN30" s="186"/>
      <c r="AO30" s="186"/>
      <c r="AR30" s="34"/>
      <c r="BE30" s="221"/>
    </row>
    <row r="31" spans="1:71" s="3" customFormat="1" ht="14.45" hidden="1" customHeight="1">
      <c r="B31" s="34"/>
      <c r="F31" s="24" t="s">
        <v>42</v>
      </c>
      <c r="L31" s="185">
        <v>0.2</v>
      </c>
      <c r="M31" s="186"/>
      <c r="N31" s="186"/>
      <c r="O31" s="186"/>
      <c r="P31" s="186"/>
      <c r="W31" s="218">
        <f>ROUND(BB94, 2)</f>
        <v>0</v>
      </c>
      <c r="X31" s="186"/>
      <c r="Y31" s="186"/>
      <c r="Z31" s="186"/>
      <c r="AA31" s="186"/>
      <c r="AB31" s="186"/>
      <c r="AC31" s="186"/>
      <c r="AD31" s="186"/>
      <c r="AE31" s="186"/>
      <c r="AK31" s="218">
        <v>0</v>
      </c>
      <c r="AL31" s="186"/>
      <c r="AM31" s="186"/>
      <c r="AN31" s="186"/>
      <c r="AO31" s="186"/>
      <c r="AR31" s="34"/>
      <c r="BE31" s="221"/>
    </row>
    <row r="32" spans="1:71" s="3" customFormat="1" ht="14.45" hidden="1" customHeight="1">
      <c r="B32" s="34"/>
      <c r="F32" s="24" t="s">
        <v>43</v>
      </c>
      <c r="L32" s="185">
        <v>0.2</v>
      </c>
      <c r="M32" s="186"/>
      <c r="N32" s="186"/>
      <c r="O32" s="186"/>
      <c r="P32" s="186"/>
      <c r="W32" s="218">
        <f>ROUND(BC94, 2)</f>
        <v>0</v>
      </c>
      <c r="X32" s="186"/>
      <c r="Y32" s="186"/>
      <c r="Z32" s="186"/>
      <c r="AA32" s="186"/>
      <c r="AB32" s="186"/>
      <c r="AC32" s="186"/>
      <c r="AD32" s="186"/>
      <c r="AE32" s="186"/>
      <c r="AK32" s="218">
        <v>0</v>
      </c>
      <c r="AL32" s="186"/>
      <c r="AM32" s="186"/>
      <c r="AN32" s="186"/>
      <c r="AO32" s="186"/>
      <c r="AR32" s="34"/>
      <c r="BE32" s="221"/>
    </row>
    <row r="33" spans="1:57" s="3" customFormat="1" ht="14.45" hidden="1" customHeight="1">
      <c r="B33" s="34"/>
      <c r="F33" s="24" t="s">
        <v>44</v>
      </c>
      <c r="L33" s="185">
        <v>0</v>
      </c>
      <c r="M33" s="186"/>
      <c r="N33" s="186"/>
      <c r="O33" s="186"/>
      <c r="P33" s="186"/>
      <c r="W33" s="218">
        <f>ROUND(BD94, 2)</f>
        <v>0</v>
      </c>
      <c r="X33" s="186"/>
      <c r="Y33" s="186"/>
      <c r="Z33" s="186"/>
      <c r="AA33" s="186"/>
      <c r="AB33" s="186"/>
      <c r="AC33" s="186"/>
      <c r="AD33" s="186"/>
      <c r="AE33" s="186"/>
      <c r="AK33" s="218">
        <v>0</v>
      </c>
      <c r="AL33" s="186"/>
      <c r="AM33" s="186"/>
      <c r="AN33" s="186"/>
      <c r="AO33" s="186"/>
      <c r="AR33" s="34"/>
      <c r="BE33" s="221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20"/>
    </row>
    <row r="35" spans="1:57" s="2" customFormat="1" ht="25.9" customHeight="1">
      <c r="A35" s="29"/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197" t="s">
        <v>47</v>
      </c>
      <c r="Y35" s="198"/>
      <c r="Z35" s="198"/>
      <c r="AA35" s="198"/>
      <c r="AB35" s="198"/>
      <c r="AC35" s="37"/>
      <c r="AD35" s="37"/>
      <c r="AE35" s="37"/>
      <c r="AF35" s="37"/>
      <c r="AG35" s="37"/>
      <c r="AH35" s="37"/>
      <c r="AI35" s="37"/>
      <c r="AJ35" s="37"/>
      <c r="AK35" s="199" t="e">
        <f>SUM(AK26:AK33)</f>
        <v>#REF!</v>
      </c>
      <c r="AL35" s="198"/>
      <c r="AM35" s="198"/>
      <c r="AN35" s="198"/>
      <c r="AO35" s="200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50</v>
      </c>
      <c r="AI60" s="32"/>
      <c r="AJ60" s="32"/>
      <c r="AK60" s="32"/>
      <c r="AL60" s="32"/>
      <c r="AM60" s="42" t="s">
        <v>51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53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50</v>
      </c>
      <c r="AI75" s="32"/>
      <c r="AJ75" s="32"/>
      <c r="AK75" s="32"/>
      <c r="AL75" s="32"/>
      <c r="AM75" s="42" t="s">
        <v>51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219-11-18</v>
      </c>
      <c r="AR84" s="48"/>
    </row>
    <row r="85" spans="1:91" s="5" customFormat="1" ht="36.950000000000003" customHeight="1">
      <c r="B85" s="49"/>
      <c r="C85" s="50" t="s">
        <v>14</v>
      </c>
      <c r="L85" s="205" t="str">
        <f>K6</f>
        <v>Zníženie enrgetickej náročnosti časti budovy ZŠ s VJM Senec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07" t="str">
        <f>IF(AN8= "","",AN8)</f>
        <v>18. 11. 2019</v>
      </c>
      <c r="AN87" s="207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Senec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203" t="str">
        <f>IF(E17="","",E17)</f>
        <v>Ing. Gabriel Mihálek - IPorS</v>
      </c>
      <c r="AN89" s="204"/>
      <c r="AO89" s="204"/>
      <c r="AP89" s="204"/>
      <c r="AQ89" s="29"/>
      <c r="AR89" s="30"/>
      <c r="AS89" s="208" t="s">
        <v>55</v>
      </c>
      <c r="AT89" s="209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203" t="str">
        <f>IF(E20="","",E20)</f>
        <v>Ing. Zsolt Stranák</v>
      </c>
      <c r="AN90" s="204"/>
      <c r="AO90" s="204"/>
      <c r="AP90" s="204"/>
      <c r="AQ90" s="29"/>
      <c r="AR90" s="30"/>
      <c r="AS90" s="210"/>
      <c r="AT90" s="211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0"/>
      <c r="AT91" s="211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87" t="s">
        <v>56</v>
      </c>
      <c r="D92" s="188"/>
      <c r="E92" s="188"/>
      <c r="F92" s="188"/>
      <c r="G92" s="188"/>
      <c r="H92" s="57"/>
      <c r="I92" s="189" t="s">
        <v>57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90" t="s">
        <v>58</v>
      </c>
      <c r="AH92" s="188"/>
      <c r="AI92" s="188"/>
      <c r="AJ92" s="188"/>
      <c r="AK92" s="188"/>
      <c r="AL92" s="188"/>
      <c r="AM92" s="188"/>
      <c r="AN92" s="189" t="s">
        <v>59</v>
      </c>
      <c r="AO92" s="188"/>
      <c r="AP92" s="191"/>
      <c r="AQ92" s="58" t="s">
        <v>60</v>
      </c>
      <c r="AR92" s="30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5" t="e">
        <f>ROUND(AG95,2)</f>
        <v>#REF!</v>
      </c>
      <c r="AH94" s="195"/>
      <c r="AI94" s="195"/>
      <c r="AJ94" s="195"/>
      <c r="AK94" s="195"/>
      <c r="AL94" s="195"/>
      <c r="AM94" s="195"/>
      <c r="AN94" s="196" t="e">
        <f>SUM(AG94,AT94)</f>
        <v>#REF!</v>
      </c>
      <c r="AO94" s="196"/>
      <c r="AP94" s="196"/>
      <c r="AQ94" s="69" t="s">
        <v>1</v>
      </c>
      <c r="AR94" s="65"/>
      <c r="AS94" s="70">
        <f>ROUND(AS95,2)</f>
        <v>0</v>
      </c>
      <c r="AT94" s="71" t="e">
        <f>ROUND(SUM(AV94:AW94),2)</f>
        <v>#REF!</v>
      </c>
      <c r="AU94" s="72" t="e">
        <f>ROUND(AU95,5)</f>
        <v>#REF!</v>
      </c>
      <c r="AV94" s="71">
        <f>ROUND(AZ94*L29,2)</f>
        <v>0</v>
      </c>
      <c r="AW94" s="71" t="e">
        <f>ROUND(BA94*L30,2)</f>
        <v>#REF!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 t="e">
        <f>ROUND(BA95,2)</f>
        <v>#REF!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7" customFormat="1" ht="27" customHeight="1">
      <c r="A95" s="76" t="s">
        <v>79</v>
      </c>
      <c r="B95" s="77"/>
      <c r="C95" s="78"/>
      <c r="D95" s="194" t="s">
        <v>80</v>
      </c>
      <c r="E95" s="194"/>
      <c r="F95" s="194"/>
      <c r="G95" s="194"/>
      <c r="H95" s="194"/>
      <c r="I95" s="79"/>
      <c r="J95" s="194" t="s">
        <v>81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2" t="e">
        <f>'0100 - Zníženie energetic...'!J30</f>
        <v>#REF!</v>
      </c>
      <c r="AH95" s="193"/>
      <c r="AI95" s="193"/>
      <c r="AJ95" s="193"/>
      <c r="AK95" s="193"/>
      <c r="AL95" s="193"/>
      <c r="AM95" s="193"/>
      <c r="AN95" s="192" t="e">
        <f>SUM(AG95,AT95)</f>
        <v>#REF!</v>
      </c>
      <c r="AO95" s="193"/>
      <c r="AP95" s="193"/>
      <c r="AQ95" s="80" t="s">
        <v>82</v>
      </c>
      <c r="AR95" s="77"/>
      <c r="AS95" s="81">
        <v>0</v>
      </c>
      <c r="AT95" s="82" t="e">
        <f>ROUND(SUM(AV95:AW95),2)</f>
        <v>#REF!</v>
      </c>
      <c r="AU95" s="83" t="e">
        <f>'0100 - Zníženie energetic...'!P133</f>
        <v>#REF!</v>
      </c>
      <c r="AV95" s="82">
        <f>'0100 - Zníženie energetic...'!J33</f>
        <v>0</v>
      </c>
      <c r="AW95" s="82" t="e">
        <f>'0100 - Zníženie energetic...'!J34</f>
        <v>#REF!</v>
      </c>
      <c r="AX95" s="82">
        <f>'0100 - Zníženie energetic...'!J35</f>
        <v>0</v>
      </c>
      <c r="AY95" s="82">
        <f>'0100 - Zníženie energetic...'!J36</f>
        <v>0</v>
      </c>
      <c r="AZ95" s="82">
        <f>'0100 - Zníženie energetic...'!F33</f>
        <v>0</v>
      </c>
      <c r="BA95" s="82" t="e">
        <f>'0100 - Zníženie energetic...'!F34</f>
        <v>#REF!</v>
      </c>
      <c r="BB95" s="82">
        <f>'0100 - Zníženie energetic...'!F35</f>
        <v>0</v>
      </c>
      <c r="BC95" s="82">
        <f>'0100 - Zníženie energetic...'!F36</f>
        <v>0</v>
      </c>
      <c r="BD95" s="84">
        <f>'0100 - Zníženie energetic...'!F37</f>
        <v>0</v>
      </c>
      <c r="BT95" s="85" t="s">
        <v>83</v>
      </c>
      <c r="BV95" s="85" t="s">
        <v>77</v>
      </c>
      <c r="BW95" s="85" t="s">
        <v>84</v>
      </c>
      <c r="BX95" s="85" t="s">
        <v>4</v>
      </c>
      <c r="CL95" s="85" t="s">
        <v>1</v>
      </c>
      <c r="CM95" s="85" t="s">
        <v>75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30:P30"/>
    <mergeCell ref="L31:P31"/>
    <mergeCell ref="L32:P32"/>
    <mergeCell ref="L33:P33"/>
    <mergeCell ref="C92:G92"/>
    <mergeCell ref="I92:AF92"/>
    <mergeCell ref="X35:AB35"/>
  </mergeCells>
  <hyperlinks>
    <hyperlink ref="A95" location="'0100 - Zníženie energetic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77"/>
  <sheetViews>
    <sheetView showGridLines="0" tabSelected="1" topLeftCell="A188" workbookViewId="0">
      <selection activeCell="G201" sqref="G20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6"/>
      <c r="L2" s="201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87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85</v>
      </c>
      <c r="I4" s="86"/>
      <c r="L4" s="17"/>
      <c r="M4" s="88" t="s">
        <v>9</v>
      </c>
      <c r="AT4" s="14" t="s">
        <v>3</v>
      </c>
    </row>
    <row r="5" spans="1:46" s="1" customFormat="1" ht="6.95" customHeight="1">
      <c r="B5" s="17"/>
      <c r="I5" s="86"/>
      <c r="L5" s="17"/>
    </row>
    <row r="6" spans="1:46" s="1" customFormat="1" ht="12" customHeight="1">
      <c r="B6" s="17"/>
      <c r="D6" s="24" t="s">
        <v>14</v>
      </c>
      <c r="I6" s="86"/>
      <c r="L6" s="17"/>
    </row>
    <row r="7" spans="1:46" s="1" customFormat="1" ht="16.5" customHeight="1">
      <c r="B7" s="17"/>
      <c r="E7" s="225" t="str">
        <f>'Rekapitulácia stavby'!K6</f>
        <v>Zníženie enrgetickej náročnosti časti budovy ZŠ s VJM Senec</v>
      </c>
      <c r="F7" s="226"/>
      <c r="G7" s="226"/>
      <c r="H7" s="226"/>
      <c r="I7" s="86"/>
      <c r="L7" s="17"/>
    </row>
    <row r="8" spans="1:46" s="2" customFormat="1" ht="12" customHeight="1">
      <c r="A8" s="29"/>
      <c r="B8" s="30"/>
      <c r="C8" s="29"/>
      <c r="D8" s="24" t="s">
        <v>86</v>
      </c>
      <c r="E8" s="29"/>
      <c r="F8" s="29"/>
      <c r="G8" s="29"/>
      <c r="H8" s="29"/>
      <c r="I8" s="8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5" t="s">
        <v>87</v>
      </c>
      <c r="F9" s="224"/>
      <c r="G9" s="224"/>
      <c r="H9" s="224"/>
      <c r="I9" s="8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8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90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90" t="s">
        <v>20</v>
      </c>
      <c r="J12" s="52" t="str">
        <f>'Rekapitulácia stavby'!AN8</f>
        <v>18. 11. 2019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8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90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90" t="s">
        <v>25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8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90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12"/>
      <c r="G18" s="212"/>
      <c r="H18" s="212"/>
      <c r="I18" s="90" t="s">
        <v>25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8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90" t="s">
        <v>23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90" t="s">
        <v>25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8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90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90" t="s">
        <v>25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8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8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6" t="s">
        <v>1</v>
      </c>
      <c r="F27" s="216"/>
      <c r="G27" s="216"/>
      <c r="H27" s="216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8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5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35</v>
      </c>
      <c r="E30" s="29"/>
      <c r="F30" s="29"/>
      <c r="G30" s="29"/>
      <c r="H30" s="29"/>
      <c r="I30" s="89"/>
      <c r="J30" s="68" t="e">
        <f>ROUND(J133, 2)</f>
        <v>#REF!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97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39</v>
      </c>
      <c r="E33" s="24" t="s">
        <v>40</v>
      </c>
      <c r="F33" s="99">
        <f>ROUND((SUM(BE133:BE276)),  2)</f>
        <v>0</v>
      </c>
      <c r="G33" s="29"/>
      <c r="H33" s="29"/>
      <c r="I33" s="100">
        <v>0.2</v>
      </c>
      <c r="J33" s="99">
        <f>ROUND(((SUM(BE133:BE276))*I33),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41</v>
      </c>
      <c r="F34" s="99" t="e">
        <f>ROUND((SUM(BF133:BF276)),  2)</f>
        <v>#REF!</v>
      </c>
      <c r="G34" s="29"/>
      <c r="H34" s="29"/>
      <c r="I34" s="100">
        <v>0.2</v>
      </c>
      <c r="J34" s="99" t="e">
        <f>ROUND(((SUM(BF133:BF276))*I34),  2)</f>
        <v>#REF!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42</v>
      </c>
      <c r="F35" s="99">
        <f>ROUND((SUM(BG133:BG276)),  2)</f>
        <v>0</v>
      </c>
      <c r="G35" s="29"/>
      <c r="H35" s="29"/>
      <c r="I35" s="100">
        <v>0.2</v>
      </c>
      <c r="J35" s="99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43</v>
      </c>
      <c r="F36" s="99">
        <f>ROUND((SUM(BH133:BH276)),  2)</f>
        <v>0</v>
      </c>
      <c r="G36" s="29"/>
      <c r="H36" s="29"/>
      <c r="I36" s="100">
        <v>0.2</v>
      </c>
      <c r="J36" s="99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44</v>
      </c>
      <c r="F37" s="99">
        <f>ROUND((SUM(BI133:BI276)),  2)</f>
        <v>0</v>
      </c>
      <c r="G37" s="29"/>
      <c r="H37" s="29"/>
      <c r="I37" s="100">
        <v>0</v>
      </c>
      <c r="J37" s="99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8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1"/>
      <c r="D39" s="102" t="s">
        <v>45</v>
      </c>
      <c r="E39" s="57"/>
      <c r="F39" s="57"/>
      <c r="G39" s="103" t="s">
        <v>46</v>
      </c>
      <c r="H39" s="104" t="s">
        <v>47</v>
      </c>
      <c r="I39" s="105"/>
      <c r="J39" s="106" t="e">
        <f>SUM(J30:J37)</f>
        <v>#REF!</v>
      </c>
      <c r="K39" s="107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8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86"/>
      <c r="L41" s="17"/>
    </row>
    <row r="42" spans="1:31" s="1" customFormat="1" ht="14.45" customHeight="1">
      <c r="B42" s="17"/>
      <c r="I42" s="86"/>
      <c r="L42" s="17"/>
    </row>
    <row r="43" spans="1:31" s="1" customFormat="1" ht="14.45" customHeight="1">
      <c r="B43" s="17"/>
      <c r="I43" s="86"/>
      <c r="L43" s="17"/>
    </row>
    <row r="44" spans="1:31" s="1" customFormat="1" ht="14.45" customHeight="1">
      <c r="B44" s="17"/>
      <c r="I44" s="86"/>
      <c r="L44" s="17"/>
    </row>
    <row r="45" spans="1:31" s="1" customFormat="1" ht="14.45" customHeight="1">
      <c r="B45" s="17"/>
      <c r="I45" s="86"/>
      <c r="L45" s="17"/>
    </row>
    <row r="46" spans="1:31" s="1" customFormat="1" ht="14.45" customHeight="1">
      <c r="B46" s="17"/>
      <c r="I46" s="86"/>
      <c r="L46" s="17"/>
    </row>
    <row r="47" spans="1:31" s="1" customFormat="1" ht="14.45" customHeight="1">
      <c r="B47" s="17"/>
      <c r="I47" s="86"/>
      <c r="L47" s="17"/>
    </row>
    <row r="48" spans="1:31" s="1" customFormat="1" ht="14.45" customHeight="1">
      <c r="B48" s="17"/>
      <c r="I48" s="86"/>
      <c r="L48" s="17"/>
    </row>
    <row r="49" spans="1:31" s="1" customFormat="1" ht="14.45" customHeight="1">
      <c r="B49" s="17"/>
      <c r="I49" s="86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108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50</v>
      </c>
      <c r="E61" s="32"/>
      <c r="F61" s="109" t="s">
        <v>51</v>
      </c>
      <c r="G61" s="42" t="s">
        <v>50</v>
      </c>
      <c r="H61" s="32"/>
      <c r="I61" s="110"/>
      <c r="J61" s="111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112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50</v>
      </c>
      <c r="E76" s="32"/>
      <c r="F76" s="109" t="s">
        <v>51</v>
      </c>
      <c r="G76" s="42" t="s">
        <v>50</v>
      </c>
      <c r="H76" s="32"/>
      <c r="I76" s="110"/>
      <c r="J76" s="111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3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4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88</v>
      </c>
      <c r="D82" s="29"/>
      <c r="E82" s="29"/>
      <c r="F82" s="29"/>
      <c r="G82" s="29"/>
      <c r="H82" s="29"/>
      <c r="I82" s="8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8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8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5" t="str">
        <f>E7</f>
        <v>Zníženie enrgetickej náročnosti časti budovy ZŠ s VJM Senec</v>
      </c>
      <c r="F85" s="226"/>
      <c r="G85" s="226"/>
      <c r="H85" s="226"/>
      <c r="I85" s="8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86</v>
      </c>
      <c r="D86" s="29"/>
      <c r="E86" s="29"/>
      <c r="F86" s="29"/>
      <c r="G86" s="29"/>
      <c r="H86" s="29"/>
      <c r="I86" s="8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5" t="str">
        <f>E9</f>
        <v>0100 - Zníženie energeticej náročnosti časti budovy ZŠ</v>
      </c>
      <c r="F87" s="224"/>
      <c r="G87" s="224"/>
      <c r="H87" s="224"/>
      <c r="I87" s="8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8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90" t="s">
        <v>20</v>
      </c>
      <c r="J89" s="52" t="str">
        <f>IF(J12="","",J12)</f>
        <v>18. 11. 2019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8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7.95" customHeight="1">
      <c r="A91" s="29"/>
      <c r="B91" s="30"/>
      <c r="C91" s="24" t="s">
        <v>22</v>
      </c>
      <c r="D91" s="29"/>
      <c r="E91" s="29"/>
      <c r="F91" s="22" t="str">
        <f>E15</f>
        <v>Mesto Senec</v>
      </c>
      <c r="G91" s="29"/>
      <c r="H91" s="29"/>
      <c r="I91" s="90" t="s">
        <v>28</v>
      </c>
      <c r="J91" s="27" t="str">
        <f>E21</f>
        <v>Ing. Gabriel Mihálek - IPorS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90" t="s">
        <v>32</v>
      </c>
      <c r="J92" s="27" t="str">
        <f>E24</f>
        <v>Ing. Zsolt Stranák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8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5" t="s">
        <v>89</v>
      </c>
      <c r="D94" s="101"/>
      <c r="E94" s="101"/>
      <c r="F94" s="101"/>
      <c r="G94" s="101"/>
      <c r="H94" s="101"/>
      <c r="I94" s="116"/>
      <c r="J94" s="117" t="s">
        <v>90</v>
      </c>
      <c r="K94" s="101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8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8" t="s">
        <v>91</v>
      </c>
      <c r="D96" s="29"/>
      <c r="E96" s="29"/>
      <c r="F96" s="29"/>
      <c r="G96" s="29"/>
      <c r="H96" s="29"/>
      <c r="I96" s="89"/>
      <c r="J96" s="68" t="e">
        <f>J133</f>
        <v>#REF!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2:12" s="9" customFormat="1" ht="24.95" customHeight="1">
      <c r="B97" s="119"/>
      <c r="D97" s="120" t="s">
        <v>93</v>
      </c>
      <c r="E97" s="121"/>
      <c r="F97" s="121"/>
      <c r="G97" s="121"/>
      <c r="H97" s="121"/>
      <c r="I97" s="122"/>
      <c r="J97" s="123">
        <f>J134</f>
        <v>0</v>
      </c>
      <c r="L97" s="119"/>
    </row>
    <row r="98" spans="2:12" s="10" customFormat="1" ht="19.899999999999999" customHeight="1">
      <c r="B98" s="124"/>
      <c r="D98" s="125" t="s">
        <v>94</v>
      </c>
      <c r="E98" s="126"/>
      <c r="F98" s="126"/>
      <c r="G98" s="126"/>
      <c r="H98" s="126"/>
      <c r="I98" s="127"/>
      <c r="J98" s="128">
        <f>J135</f>
        <v>0</v>
      </c>
      <c r="L98" s="124"/>
    </row>
    <row r="99" spans="2:12" s="10" customFormat="1" ht="19.899999999999999" customHeight="1">
      <c r="B99" s="124"/>
      <c r="D99" s="125" t="s">
        <v>95</v>
      </c>
      <c r="E99" s="126"/>
      <c r="F99" s="126"/>
      <c r="G99" s="126"/>
      <c r="H99" s="126"/>
      <c r="I99" s="127"/>
      <c r="J99" s="128">
        <f>J137</f>
        <v>0</v>
      </c>
      <c r="L99" s="124"/>
    </row>
    <row r="100" spans="2:12" s="10" customFormat="1" ht="19.899999999999999" customHeight="1">
      <c r="B100" s="124"/>
      <c r="D100" s="125" t="s">
        <v>96</v>
      </c>
      <c r="E100" s="126"/>
      <c r="F100" s="126"/>
      <c r="G100" s="126"/>
      <c r="H100" s="126"/>
      <c r="I100" s="127"/>
      <c r="J100" s="128">
        <f>J140</f>
        <v>0</v>
      </c>
      <c r="L100" s="124"/>
    </row>
    <row r="101" spans="2:12" s="10" customFormat="1" ht="19.899999999999999" customHeight="1">
      <c r="B101" s="124"/>
      <c r="D101" s="125" t="s">
        <v>97</v>
      </c>
      <c r="E101" s="126"/>
      <c r="F101" s="126"/>
      <c r="G101" s="126"/>
      <c r="H101" s="126"/>
      <c r="I101" s="127"/>
      <c r="J101" s="128">
        <f>J142</f>
        <v>0</v>
      </c>
      <c r="L101" s="124"/>
    </row>
    <row r="102" spans="2:12" s="10" customFormat="1" ht="19.899999999999999" customHeight="1">
      <c r="B102" s="124"/>
      <c r="D102" s="125" t="s">
        <v>98</v>
      </c>
      <c r="E102" s="126"/>
      <c r="F102" s="126"/>
      <c r="G102" s="126"/>
      <c r="H102" s="126"/>
      <c r="I102" s="127"/>
      <c r="J102" s="128">
        <f>J162</f>
        <v>0</v>
      </c>
      <c r="L102" s="124"/>
    </row>
    <row r="103" spans="2:12" s="10" customFormat="1" ht="19.899999999999999" customHeight="1">
      <c r="B103" s="124"/>
      <c r="D103" s="125" t="s">
        <v>99</v>
      </c>
      <c r="E103" s="126"/>
      <c r="F103" s="126"/>
      <c r="G103" s="126"/>
      <c r="H103" s="126"/>
      <c r="I103" s="127"/>
      <c r="J103" s="128">
        <f>J186</f>
        <v>0</v>
      </c>
      <c r="L103" s="124"/>
    </row>
    <row r="104" spans="2:12" s="9" customFormat="1" ht="24.95" customHeight="1">
      <c r="B104" s="119"/>
      <c r="D104" s="120" t="s">
        <v>100</v>
      </c>
      <c r="E104" s="121"/>
      <c r="F104" s="121"/>
      <c r="G104" s="121"/>
      <c r="H104" s="121"/>
      <c r="I104" s="122"/>
      <c r="J104" s="123" t="e">
        <f>J188</f>
        <v>#REF!</v>
      </c>
      <c r="L104" s="119"/>
    </row>
    <row r="105" spans="2:12" s="10" customFormat="1" ht="19.899999999999999" customHeight="1">
      <c r="B105" s="124"/>
      <c r="D105" s="125" t="s">
        <v>101</v>
      </c>
      <c r="E105" s="126"/>
      <c r="F105" s="126"/>
      <c r="G105" s="126"/>
      <c r="H105" s="126"/>
      <c r="I105" s="127"/>
      <c r="J105" s="128">
        <f>J189</f>
        <v>0</v>
      </c>
      <c r="L105" s="124"/>
    </row>
    <row r="106" spans="2:12" s="10" customFormat="1" ht="19.899999999999999" customHeight="1">
      <c r="B106" s="124"/>
      <c r="D106" s="125" t="s">
        <v>102</v>
      </c>
      <c r="E106" s="126"/>
      <c r="F106" s="126"/>
      <c r="G106" s="126"/>
      <c r="H106" s="126"/>
      <c r="I106" s="127"/>
      <c r="J106" s="128" t="e">
        <f>J197</f>
        <v>#REF!</v>
      </c>
      <c r="L106" s="124"/>
    </row>
    <row r="107" spans="2:12" s="10" customFormat="1" ht="19.899999999999999" customHeight="1">
      <c r="B107" s="124"/>
      <c r="D107" s="125" t="s">
        <v>103</v>
      </c>
      <c r="E107" s="126"/>
      <c r="F107" s="126"/>
      <c r="G107" s="126"/>
      <c r="H107" s="126"/>
      <c r="I107" s="127"/>
      <c r="J107" s="128">
        <f>J202</f>
        <v>0</v>
      </c>
      <c r="L107" s="124"/>
    </row>
    <row r="108" spans="2:12" s="10" customFormat="1" ht="19.899999999999999" customHeight="1">
      <c r="B108" s="124"/>
      <c r="D108" s="125" t="s">
        <v>104</v>
      </c>
      <c r="E108" s="126"/>
      <c r="F108" s="126"/>
      <c r="G108" s="126"/>
      <c r="H108" s="126"/>
      <c r="I108" s="127"/>
      <c r="J108" s="128">
        <f>J204</f>
        <v>0</v>
      </c>
      <c r="L108" s="124"/>
    </row>
    <row r="109" spans="2:12" s="10" customFormat="1" ht="19.899999999999999" customHeight="1">
      <c r="B109" s="124"/>
      <c r="D109" s="125" t="s">
        <v>105</v>
      </c>
      <c r="E109" s="126"/>
      <c r="F109" s="126"/>
      <c r="G109" s="126"/>
      <c r="H109" s="126"/>
      <c r="I109" s="127"/>
      <c r="J109" s="128">
        <f>J215</f>
        <v>0</v>
      </c>
      <c r="L109" s="124"/>
    </row>
    <row r="110" spans="2:12" s="10" customFormat="1" ht="19.899999999999999" customHeight="1">
      <c r="B110" s="124"/>
      <c r="D110" s="125" t="s">
        <v>106</v>
      </c>
      <c r="E110" s="126"/>
      <c r="F110" s="126"/>
      <c r="G110" s="126"/>
      <c r="H110" s="126"/>
      <c r="I110" s="127"/>
      <c r="J110" s="128">
        <f>J217</f>
        <v>0</v>
      </c>
      <c r="L110" s="124"/>
    </row>
    <row r="111" spans="2:12" s="10" customFormat="1" ht="19.899999999999999" customHeight="1">
      <c r="B111" s="124"/>
      <c r="D111" s="125" t="s">
        <v>107</v>
      </c>
      <c r="E111" s="126"/>
      <c r="F111" s="126"/>
      <c r="G111" s="126"/>
      <c r="H111" s="126"/>
      <c r="I111" s="127"/>
      <c r="J111" s="128">
        <f>J221</f>
        <v>0</v>
      </c>
      <c r="L111" s="124"/>
    </row>
    <row r="112" spans="2:12" s="9" customFormat="1" ht="24.95" customHeight="1">
      <c r="B112" s="119"/>
      <c r="D112" s="120" t="s">
        <v>108</v>
      </c>
      <c r="E112" s="121"/>
      <c r="F112" s="121"/>
      <c r="G112" s="121"/>
      <c r="H112" s="121"/>
      <c r="I112" s="122"/>
      <c r="J112" s="123">
        <f>J226</f>
        <v>0</v>
      </c>
      <c r="L112" s="119"/>
    </row>
    <row r="113" spans="1:31" s="10" customFormat="1" ht="19.899999999999999" customHeight="1">
      <c r="B113" s="124"/>
      <c r="D113" s="125" t="s">
        <v>109</v>
      </c>
      <c r="E113" s="126"/>
      <c r="F113" s="126"/>
      <c r="G113" s="126"/>
      <c r="H113" s="126"/>
      <c r="I113" s="127"/>
      <c r="J113" s="128">
        <f>J227</f>
        <v>0</v>
      </c>
      <c r="L113" s="124"/>
    </row>
    <row r="114" spans="1:31" s="2" customFormat="1" ht="21.75" customHeight="1">
      <c r="A114" s="29"/>
      <c r="B114" s="30"/>
      <c r="C114" s="29"/>
      <c r="D114" s="29"/>
      <c r="E114" s="29"/>
      <c r="F114" s="29"/>
      <c r="G114" s="29"/>
      <c r="H114" s="29"/>
      <c r="I114" s="8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6.95" customHeight="1">
      <c r="A115" s="29"/>
      <c r="B115" s="44"/>
      <c r="C115" s="45"/>
      <c r="D115" s="45"/>
      <c r="E115" s="45"/>
      <c r="F115" s="45"/>
      <c r="G115" s="45"/>
      <c r="H115" s="45"/>
      <c r="I115" s="113"/>
      <c r="J115" s="45"/>
      <c r="K115" s="45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9" spans="1:31" s="2" customFormat="1" ht="6.95" customHeight="1">
      <c r="A119" s="29"/>
      <c r="B119" s="46"/>
      <c r="C119" s="47"/>
      <c r="D119" s="47"/>
      <c r="E119" s="47"/>
      <c r="F119" s="47"/>
      <c r="G119" s="47"/>
      <c r="H119" s="47"/>
      <c r="I119" s="114"/>
      <c r="J119" s="47"/>
      <c r="K119" s="47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4.95" customHeight="1">
      <c r="A120" s="29"/>
      <c r="B120" s="30"/>
      <c r="C120" s="18" t="s">
        <v>110</v>
      </c>
      <c r="D120" s="29"/>
      <c r="E120" s="29"/>
      <c r="F120" s="29"/>
      <c r="G120" s="29"/>
      <c r="H120" s="29"/>
      <c r="I120" s="8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8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14</v>
      </c>
      <c r="D122" s="29"/>
      <c r="E122" s="29"/>
      <c r="F122" s="29"/>
      <c r="G122" s="29"/>
      <c r="H122" s="29"/>
      <c r="I122" s="8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25" t="str">
        <f>E7</f>
        <v>Zníženie enrgetickej náročnosti časti budovy ZŠ s VJM Senec</v>
      </c>
      <c r="F123" s="226"/>
      <c r="G123" s="226"/>
      <c r="H123" s="226"/>
      <c r="I123" s="8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86</v>
      </c>
      <c r="D124" s="29"/>
      <c r="E124" s="29"/>
      <c r="F124" s="29"/>
      <c r="G124" s="29"/>
      <c r="H124" s="29"/>
      <c r="I124" s="8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6.5" customHeight="1">
      <c r="A125" s="29"/>
      <c r="B125" s="30"/>
      <c r="C125" s="29"/>
      <c r="D125" s="29"/>
      <c r="E125" s="205" t="str">
        <f>E9</f>
        <v>0100 - Zníženie energeticej náročnosti časti budovy ZŠ</v>
      </c>
      <c r="F125" s="224"/>
      <c r="G125" s="224"/>
      <c r="H125" s="224"/>
      <c r="I125" s="8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8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18</v>
      </c>
      <c r="D127" s="29"/>
      <c r="E127" s="29"/>
      <c r="F127" s="22" t="str">
        <f>F12</f>
        <v xml:space="preserve"> </v>
      </c>
      <c r="G127" s="29"/>
      <c r="H127" s="29"/>
      <c r="I127" s="90" t="s">
        <v>20</v>
      </c>
      <c r="J127" s="52" t="str">
        <f>IF(J12="","",J12)</f>
        <v>18. 11. 2019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8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27.95" customHeight="1">
      <c r="A129" s="29"/>
      <c r="B129" s="30"/>
      <c r="C129" s="24" t="s">
        <v>22</v>
      </c>
      <c r="D129" s="29"/>
      <c r="E129" s="29"/>
      <c r="F129" s="22" t="str">
        <f>E15</f>
        <v>Mesto Senec</v>
      </c>
      <c r="G129" s="29"/>
      <c r="H129" s="29"/>
      <c r="I129" s="90" t="s">
        <v>28</v>
      </c>
      <c r="J129" s="27" t="str">
        <f>E21</f>
        <v>Ing. Gabriel Mihálek - IPorS</v>
      </c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26</v>
      </c>
      <c r="D130" s="29"/>
      <c r="E130" s="29"/>
      <c r="F130" s="22" t="str">
        <f>IF(E18="","",E18)</f>
        <v>Vyplň údaj</v>
      </c>
      <c r="G130" s="29"/>
      <c r="H130" s="29"/>
      <c r="I130" s="90" t="s">
        <v>32</v>
      </c>
      <c r="J130" s="27" t="str">
        <f>E24</f>
        <v>Ing. Zsolt Stranák</v>
      </c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89"/>
      <c r="J131" s="29"/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29"/>
      <c r="B132" s="130"/>
      <c r="C132" s="131" t="s">
        <v>111</v>
      </c>
      <c r="D132" s="132" t="s">
        <v>60</v>
      </c>
      <c r="E132" s="132" t="s">
        <v>56</v>
      </c>
      <c r="F132" s="132" t="s">
        <v>57</v>
      </c>
      <c r="G132" s="132" t="s">
        <v>112</v>
      </c>
      <c r="H132" s="132" t="s">
        <v>113</v>
      </c>
      <c r="I132" s="133" t="s">
        <v>114</v>
      </c>
      <c r="J132" s="134" t="s">
        <v>90</v>
      </c>
      <c r="K132" s="135" t="s">
        <v>115</v>
      </c>
      <c r="L132" s="136"/>
      <c r="M132" s="59" t="s">
        <v>1</v>
      </c>
      <c r="N132" s="60" t="s">
        <v>39</v>
      </c>
      <c r="O132" s="60" t="s">
        <v>116</v>
      </c>
      <c r="P132" s="60" t="s">
        <v>117</v>
      </c>
      <c r="Q132" s="60" t="s">
        <v>118</v>
      </c>
      <c r="R132" s="60" t="s">
        <v>119</v>
      </c>
      <c r="S132" s="60" t="s">
        <v>120</v>
      </c>
      <c r="T132" s="61" t="s">
        <v>121</v>
      </c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</row>
    <row r="133" spans="1:65" s="2" customFormat="1" ht="22.9" customHeight="1">
      <c r="A133" s="29"/>
      <c r="B133" s="30"/>
      <c r="C133" s="66" t="s">
        <v>91</v>
      </c>
      <c r="D133" s="29"/>
      <c r="E133" s="29"/>
      <c r="F133" s="29"/>
      <c r="G133" s="29"/>
      <c r="H133" s="29"/>
      <c r="I133" s="89"/>
      <c r="J133" s="137" t="e">
        <f>BK133</f>
        <v>#REF!</v>
      </c>
      <c r="K133" s="29"/>
      <c r="L133" s="30"/>
      <c r="M133" s="62"/>
      <c r="N133" s="53"/>
      <c r="O133" s="63"/>
      <c r="P133" s="138" t="e">
        <f>P134+P188+P247</f>
        <v>#REF!</v>
      </c>
      <c r="Q133" s="63"/>
      <c r="R133" s="138" t="e">
        <f>R134+R188+R247</f>
        <v>#REF!</v>
      </c>
      <c r="S133" s="63"/>
      <c r="T133" s="139" t="e">
        <f>T134+T188+T247</f>
        <v>#REF!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74</v>
      </c>
      <c r="AU133" s="14" t="s">
        <v>92</v>
      </c>
      <c r="BK133" s="140" t="e">
        <f>BK134+BK188+BK247</f>
        <v>#REF!</v>
      </c>
    </row>
    <row r="134" spans="1:65" s="12" customFormat="1" ht="25.9" customHeight="1">
      <c r="B134" s="141"/>
      <c r="D134" s="142" t="s">
        <v>74</v>
      </c>
      <c r="E134" s="143" t="s">
        <v>122</v>
      </c>
      <c r="F134" s="143" t="s">
        <v>123</v>
      </c>
      <c r="I134" s="144"/>
      <c r="J134" s="145">
        <f>BK134</f>
        <v>0</v>
      </c>
      <c r="L134" s="141"/>
      <c r="M134" s="146"/>
      <c r="N134" s="147"/>
      <c r="O134" s="147"/>
      <c r="P134" s="148">
        <f>P135+P137+P140+P142+P162+P186</f>
        <v>0</v>
      </c>
      <c r="Q134" s="147"/>
      <c r="R134" s="148">
        <f>R135+R137+R140+R142+R162+R186</f>
        <v>157.18316234000002</v>
      </c>
      <c r="S134" s="147"/>
      <c r="T134" s="149">
        <f>T135+T137+T140+T142+T162+T186</f>
        <v>8.5625</v>
      </c>
      <c r="AR134" s="142" t="s">
        <v>83</v>
      </c>
      <c r="AT134" s="150" t="s">
        <v>74</v>
      </c>
      <c r="AU134" s="150" t="s">
        <v>75</v>
      </c>
      <c r="AY134" s="142" t="s">
        <v>124</v>
      </c>
      <c r="BK134" s="151">
        <f>BK135+BK137+BK140+BK142+BK162+BK186</f>
        <v>0</v>
      </c>
    </row>
    <row r="135" spans="1:65" s="12" customFormat="1" ht="22.9" customHeight="1">
      <c r="B135" s="141"/>
      <c r="D135" s="142" t="s">
        <v>74</v>
      </c>
      <c r="E135" s="152" t="s">
        <v>83</v>
      </c>
      <c r="F135" s="152" t="s">
        <v>125</v>
      </c>
      <c r="I135" s="144"/>
      <c r="J135" s="153">
        <f>BK135</f>
        <v>0</v>
      </c>
      <c r="L135" s="141"/>
      <c r="M135" s="146"/>
      <c r="N135" s="147"/>
      <c r="O135" s="147"/>
      <c r="P135" s="148">
        <f>P136</f>
        <v>0</v>
      </c>
      <c r="Q135" s="147"/>
      <c r="R135" s="148">
        <f>R136</f>
        <v>0</v>
      </c>
      <c r="S135" s="147"/>
      <c r="T135" s="149">
        <f>T136</f>
        <v>4.6150000000000002</v>
      </c>
      <c r="AR135" s="142" t="s">
        <v>83</v>
      </c>
      <c r="AT135" s="150" t="s">
        <v>74</v>
      </c>
      <c r="AU135" s="150" t="s">
        <v>83</v>
      </c>
      <c r="AY135" s="142" t="s">
        <v>124</v>
      </c>
      <c r="BK135" s="151">
        <f>BK136</f>
        <v>0</v>
      </c>
    </row>
    <row r="136" spans="1:65" s="2" customFormat="1" ht="24" customHeight="1">
      <c r="A136" s="29"/>
      <c r="B136" s="154"/>
      <c r="C136" s="155" t="s">
        <v>83</v>
      </c>
      <c r="D136" s="155" t="s">
        <v>126</v>
      </c>
      <c r="E136" s="156" t="s">
        <v>127</v>
      </c>
      <c r="F136" s="157" t="s">
        <v>128</v>
      </c>
      <c r="G136" s="158" t="s">
        <v>129</v>
      </c>
      <c r="H136" s="159">
        <v>17.75</v>
      </c>
      <c r="I136" s="160"/>
      <c r="J136" s="159">
        <f>ROUND(I136*H136,3)</f>
        <v>0</v>
      </c>
      <c r="K136" s="161"/>
      <c r="L136" s="30"/>
      <c r="M136" s="162" t="s">
        <v>1</v>
      </c>
      <c r="N136" s="163" t="s">
        <v>41</v>
      </c>
      <c r="O136" s="55"/>
      <c r="P136" s="164">
        <f>O136*H136</f>
        <v>0</v>
      </c>
      <c r="Q136" s="164">
        <v>0</v>
      </c>
      <c r="R136" s="164">
        <f>Q136*H136</f>
        <v>0</v>
      </c>
      <c r="S136" s="164">
        <v>0.26</v>
      </c>
      <c r="T136" s="165">
        <f>S136*H136</f>
        <v>4.6150000000000002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6" t="s">
        <v>130</v>
      </c>
      <c r="AT136" s="166" t="s">
        <v>126</v>
      </c>
      <c r="AU136" s="166" t="s">
        <v>131</v>
      </c>
      <c r="AY136" s="14" t="s">
        <v>124</v>
      </c>
      <c r="BE136" s="167">
        <f>IF(N136="základná",J136,0)</f>
        <v>0</v>
      </c>
      <c r="BF136" s="167">
        <f>IF(N136="znížená",J136,0)</f>
        <v>0</v>
      </c>
      <c r="BG136" s="167">
        <f>IF(N136="zákl. prenesená",J136,0)</f>
        <v>0</v>
      </c>
      <c r="BH136" s="167">
        <f>IF(N136="zníž. prenesená",J136,0)</f>
        <v>0</v>
      </c>
      <c r="BI136" s="167">
        <f>IF(N136="nulová",J136,0)</f>
        <v>0</v>
      </c>
      <c r="BJ136" s="14" t="s">
        <v>131</v>
      </c>
      <c r="BK136" s="168">
        <f>ROUND(I136*H136,3)</f>
        <v>0</v>
      </c>
      <c r="BL136" s="14" t="s">
        <v>130</v>
      </c>
      <c r="BM136" s="166" t="s">
        <v>132</v>
      </c>
    </row>
    <row r="137" spans="1:65" s="12" customFormat="1" ht="22.9" customHeight="1">
      <c r="B137" s="141"/>
      <c r="D137" s="142" t="s">
        <v>74</v>
      </c>
      <c r="E137" s="152" t="s">
        <v>133</v>
      </c>
      <c r="F137" s="152" t="s">
        <v>134</v>
      </c>
      <c r="I137" s="144"/>
      <c r="J137" s="153">
        <f>BK137</f>
        <v>0</v>
      </c>
      <c r="L137" s="141"/>
      <c r="M137" s="146"/>
      <c r="N137" s="147"/>
      <c r="O137" s="147"/>
      <c r="P137" s="148">
        <f>SUM(P138:P139)</f>
        <v>0</v>
      </c>
      <c r="Q137" s="147"/>
      <c r="R137" s="148">
        <f>SUM(R138:R139)</f>
        <v>0.35799999999999998</v>
      </c>
      <c r="S137" s="147"/>
      <c r="T137" s="149">
        <f>SUM(T138:T139)</f>
        <v>0</v>
      </c>
      <c r="AR137" s="142" t="s">
        <v>83</v>
      </c>
      <c r="AT137" s="150" t="s">
        <v>74</v>
      </c>
      <c r="AU137" s="150" t="s">
        <v>83</v>
      </c>
      <c r="AY137" s="142" t="s">
        <v>124</v>
      </c>
      <c r="BK137" s="151">
        <f>SUM(BK138:BK139)</f>
        <v>0</v>
      </c>
    </row>
    <row r="138" spans="1:65" s="2" customFormat="1" ht="36" customHeight="1">
      <c r="A138" s="29"/>
      <c r="B138" s="154"/>
      <c r="C138" s="155" t="s">
        <v>131</v>
      </c>
      <c r="D138" s="155" t="s">
        <v>126</v>
      </c>
      <c r="E138" s="156" t="s">
        <v>135</v>
      </c>
      <c r="F138" s="157" t="s">
        <v>136</v>
      </c>
      <c r="G138" s="158" t="s">
        <v>137</v>
      </c>
      <c r="H138" s="159">
        <v>4</v>
      </c>
      <c r="I138" s="160"/>
      <c r="J138" s="159">
        <f>ROUND(I138*H138,3)</f>
        <v>0</v>
      </c>
      <c r="K138" s="161"/>
      <c r="L138" s="30"/>
      <c r="M138" s="162" t="s">
        <v>1</v>
      </c>
      <c r="N138" s="163" t="s">
        <v>41</v>
      </c>
      <c r="O138" s="55"/>
      <c r="P138" s="164">
        <f>O138*H138</f>
        <v>0</v>
      </c>
      <c r="Q138" s="164">
        <v>4.2000000000000003E-2</v>
      </c>
      <c r="R138" s="164">
        <f>Q138*H138</f>
        <v>0.16800000000000001</v>
      </c>
      <c r="S138" s="164">
        <v>0</v>
      </c>
      <c r="T138" s="165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6" t="s">
        <v>130</v>
      </c>
      <c r="AT138" s="166" t="s">
        <v>126</v>
      </c>
      <c r="AU138" s="166" t="s">
        <v>131</v>
      </c>
      <c r="AY138" s="14" t="s">
        <v>124</v>
      </c>
      <c r="BE138" s="167">
        <f>IF(N138="základná",J138,0)</f>
        <v>0</v>
      </c>
      <c r="BF138" s="167">
        <f>IF(N138="znížená",J138,0)</f>
        <v>0</v>
      </c>
      <c r="BG138" s="167">
        <f>IF(N138="zákl. prenesená",J138,0)</f>
        <v>0</v>
      </c>
      <c r="BH138" s="167">
        <f>IF(N138="zníž. prenesená",J138,0)</f>
        <v>0</v>
      </c>
      <c r="BI138" s="167">
        <f>IF(N138="nulová",J138,0)</f>
        <v>0</v>
      </c>
      <c r="BJ138" s="14" t="s">
        <v>131</v>
      </c>
      <c r="BK138" s="168">
        <f>ROUND(I138*H138,3)</f>
        <v>0</v>
      </c>
      <c r="BL138" s="14" t="s">
        <v>130</v>
      </c>
      <c r="BM138" s="166" t="s">
        <v>138</v>
      </c>
    </row>
    <row r="139" spans="1:65" s="2" customFormat="1" ht="36" customHeight="1">
      <c r="A139" s="29"/>
      <c r="B139" s="154"/>
      <c r="C139" s="155" t="s">
        <v>133</v>
      </c>
      <c r="D139" s="155" t="s">
        <v>126</v>
      </c>
      <c r="E139" s="156" t="s">
        <v>139</v>
      </c>
      <c r="F139" s="157" t="s">
        <v>140</v>
      </c>
      <c r="G139" s="158" t="s">
        <v>137</v>
      </c>
      <c r="H139" s="159">
        <v>2</v>
      </c>
      <c r="I139" s="160"/>
      <c r="J139" s="159">
        <f>ROUND(I139*H139,3)</f>
        <v>0</v>
      </c>
      <c r="K139" s="161"/>
      <c r="L139" s="30"/>
      <c r="M139" s="162" t="s">
        <v>1</v>
      </c>
      <c r="N139" s="163" t="s">
        <v>41</v>
      </c>
      <c r="O139" s="55"/>
      <c r="P139" s="164">
        <f>O139*H139</f>
        <v>0</v>
      </c>
      <c r="Q139" s="164">
        <v>9.5000000000000001E-2</v>
      </c>
      <c r="R139" s="164">
        <f>Q139*H139</f>
        <v>0.19</v>
      </c>
      <c r="S139" s="164">
        <v>0</v>
      </c>
      <c r="T139" s="165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6" t="s">
        <v>130</v>
      </c>
      <c r="AT139" s="166" t="s">
        <v>126</v>
      </c>
      <c r="AU139" s="166" t="s">
        <v>131</v>
      </c>
      <c r="AY139" s="14" t="s">
        <v>124</v>
      </c>
      <c r="BE139" s="167">
        <f>IF(N139="základná",J139,0)</f>
        <v>0</v>
      </c>
      <c r="BF139" s="167">
        <f>IF(N139="znížená",J139,0)</f>
        <v>0</v>
      </c>
      <c r="BG139" s="167">
        <f>IF(N139="zákl. prenesená",J139,0)</f>
        <v>0</v>
      </c>
      <c r="BH139" s="167">
        <f>IF(N139="zníž. prenesená",J139,0)</f>
        <v>0</v>
      </c>
      <c r="BI139" s="167">
        <f>IF(N139="nulová",J139,0)</f>
        <v>0</v>
      </c>
      <c r="BJ139" s="14" t="s">
        <v>131</v>
      </c>
      <c r="BK139" s="168">
        <f>ROUND(I139*H139,3)</f>
        <v>0</v>
      </c>
      <c r="BL139" s="14" t="s">
        <v>130</v>
      </c>
      <c r="BM139" s="166" t="s">
        <v>141</v>
      </c>
    </row>
    <row r="140" spans="1:65" s="12" customFormat="1" ht="22.9" customHeight="1">
      <c r="B140" s="141"/>
      <c r="D140" s="142" t="s">
        <v>74</v>
      </c>
      <c r="E140" s="152" t="s">
        <v>142</v>
      </c>
      <c r="F140" s="152" t="s">
        <v>143</v>
      </c>
      <c r="I140" s="144"/>
      <c r="J140" s="153">
        <f>BK140</f>
        <v>0</v>
      </c>
      <c r="L140" s="141"/>
      <c r="M140" s="146"/>
      <c r="N140" s="147"/>
      <c r="O140" s="147"/>
      <c r="P140" s="148">
        <f>P141</f>
        <v>0</v>
      </c>
      <c r="Q140" s="147"/>
      <c r="R140" s="148">
        <f>R141</f>
        <v>1.641875</v>
      </c>
      <c r="S140" s="147"/>
      <c r="T140" s="149">
        <f>T141</f>
        <v>0</v>
      </c>
      <c r="AR140" s="142" t="s">
        <v>83</v>
      </c>
      <c r="AT140" s="150" t="s">
        <v>74</v>
      </c>
      <c r="AU140" s="150" t="s">
        <v>83</v>
      </c>
      <c r="AY140" s="142" t="s">
        <v>124</v>
      </c>
      <c r="BK140" s="151">
        <f>BK141</f>
        <v>0</v>
      </c>
    </row>
    <row r="141" spans="1:65" s="2" customFormat="1" ht="36" customHeight="1">
      <c r="A141" s="29"/>
      <c r="B141" s="154"/>
      <c r="C141" s="155" t="s">
        <v>130</v>
      </c>
      <c r="D141" s="155" t="s">
        <v>126</v>
      </c>
      <c r="E141" s="156" t="s">
        <v>144</v>
      </c>
      <c r="F141" s="157" t="s">
        <v>145</v>
      </c>
      <c r="G141" s="158" t="s">
        <v>129</v>
      </c>
      <c r="H141" s="159">
        <v>17.75</v>
      </c>
      <c r="I141" s="160"/>
      <c r="J141" s="159">
        <f>ROUND(I141*H141,3)</f>
        <v>0</v>
      </c>
      <c r="K141" s="161"/>
      <c r="L141" s="30"/>
      <c r="M141" s="162" t="s">
        <v>1</v>
      </c>
      <c r="N141" s="163" t="s">
        <v>41</v>
      </c>
      <c r="O141" s="55"/>
      <c r="P141" s="164">
        <f>O141*H141</f>
        <v>0</v>
      </c>
      <c r="Q141" s="164">
        <v>9.2499999999999999E-2</v>
      </c>
      <c r="R141" s="164">
        <f>Q141*H141</f>
        <v>1.641875</v>
      </c>
      <c r="S141" s="164">
        <v>0</v>
      </c>
      <c r="T141" s="165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6" t="s">
        <v>130</v>
      </c>
      <c r="AT141" s="166" t="s">
        <v>126</v>
      </c>
      <c r="AU141" s="166" t="s">
        <v>131</v>
      </c>
      <c r="AY141" s="14" t="s">
        <v>124</v>
      </c>
      <c r="BE141" s="167">
        <f>IF(N141="základná",J141,0)</f>
        <v>0</v>
      </c>
      <c r="BF141" s="167">
        <f>IF(N141="znížená",J141,0)</f>
        <v>0</v>
      </c>
      <c r="BG141" s="167">
        <f>IF(N141="zákl. prenesená",J141,0)</f>
        <v>0</v>
      </c>
      <c r="BH141" s="167">
        <f>IF(N141="zníž. prenesená",J141,0)</f>
        <v>0</v>
      </c>
      <c r="BI141" s="167">
        <f>IF(N141="nulová",J141,0)</f>
        <v>0</v>
      </c>
      <c r="BJ141" s="14" t="s">
        <v>131</v>
      </c>
      <c r="BK141" s="168">
        <f>ROUND(I141*H141,3)</f>
        <v>0</v>
      </c>
      <c r="BL141" s="14" t="s">
        <v>130</v>
      </c>
      <c r="BM141" s="166" t="s">
        <v>146</v>
      </c>
    </row>
    <row r="142" spans="1:65" s="12" customFormat="1" ht="22.9" customHeight="1">
      <c r="B142" s="141"/>
      <c r="D142" s="142" t="s">
        <v>74</v>
      </c>
      <c r="E142" s="152" t="s">
        <v>147</v>
      </c>
      <c r="F142" s="152" t="s">
        <v>148</v>
      </c>
      <c r="I142" s="144"/>
      <c r="J142" s="153">
        <f>BK142</f>
        <v>0</v>
      </c>
      <c r="L142" s="141"/>
      <c r="M142" s="146"/>
      <c r="N142" s="147"/>
      <c r="O142" s="147"/>
      <c r="P142" s="148">
        <f>SUM(P143:P161)</f>
        <v>0</v>
      </c>
      <c r="Q142" s="147"/>
      <c r="R142" s="148">
        <f>SUM(R143:R161)</f>
        <v>73.707076790000016</v>
      </c>
      <c r="S142" s="147"/>
      <c r="T142" s="149">
        <f>SUM(T143:T161)</f>
        <v>0</v>
      </c>
      <c r="AR142" s="142" t="s">
        <v>83</v>
      </c>
      <c r="AT142" s="150" t="s">
        <v>74</v>
      </c>
      <c r="AU142" s="150" t="s">
        <v>83</v>
      </c>
      <c r="AY142" s="142" t="s">
        <v>124</v>
      </c>
      <c r="BK142" s="151">
        <f>SUM(BK143:BK161)</f>
        <v>0</v>
      </c>
    </row>
    <row r="143" spans="1:65" s="2" customFormat="1" ht="24" customHeight="1">
      <c r="A143" s="29"/>
      <c r="B143" s="154"/>
      <c r="C143" s="155" t="s">
        <v>142</v>
      </c>
      <c r="D143" s="155" t="s">
        <v>126</v>
      </c>
      <c r="E143" s="156" t="s">
        <v>149</v>
      </c>
      <c r="F143" s="157" t="s">
        <v>150</v>
      </c>
      <c r="G143" s="158" t="s">
        <v>129</v>
      </c>
      <c r="H143" s="159">
        <v>375.74099999999999</v>
      </c>
      <c r="I143" s="160"/>
      <c r="J143" s="159">
        <f t="shared" ref="J143:J161" si="0">ROUND(I143*H143,3)</f>
        <v>0</v>
      </c>
      <c r="K143" s="161"/>
      <c r="L143" s="30"/>
      <c r="M143" s="162" t="s">
        <v>1</v>
      </c>
      <c r="N143" s="163" t="s">
        <v>41</v>
      </c>
      <c r="O143" s="55"/>
      <c r="P143" s="164">
        <f t="shared" ref="P143:P161" si="1">O143*H143</f>
        <v>0</v>
      </c>
      <c r="Q143" s="164">
        <v>1.9000000000000001E-4</v>
      </c>
      <c r="R143" s="164">
        <f t="shared" ref="R143:R161" si="2">Q143*H143</f>
        <v>7.1390789999999996E-2</v>
      </c>
      <c r="S143" s="164">
        <v>0</v>
      </c>
      <c r="T143" s="165">
        <f t="shared" ref="T143:T161" si="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6" t="s">
        <v>130</v>
      </c>
      <c r="AT143" s="166" t="s">
        <v>126</v>
      </c>
      <c r="AU143" s="166" t="s">
        <v>131</v>
      </c>
      <c r="AY143" s="14" t="s">
        <v>124</v>
      </c>
      <c r="BE143" s="167">
        <f t="shared" ref="BE143:BE161" si="4">IF(N143="základná",J143,0)</f>
        <v>0</v>
      </c>
      <c r="BF143" s="167">
        <f t="shared" ref="BF143:BF161" si="5">IF(N143="znížená",J143,0)</f>
        <v>0</v>
      </c>
      <c r="BG143" s="167">
        <f t="shared" ref="BG143:BG161" si="6">IF(N143="zákl. prenesená",J143,0)</f>
        <v>0</v>
      </c>
      <c r="BH143" s="167">
        <f t="shared" ref="BH143:BH161" si="7">IF(N143="zníž. prenesená",J143,0)</f>
        <v>0</v>
      </c>
      <c r="BI143" s="167">
        <f t="shared" ref="BI143:BI161" si="8">IF(N143="nulová",J143,0)</f>
        <v>0</v>
      </c>
      <c r="BJ143" s="14" t="s">
        <v>131</v>
      </c>
      <c r="BK143" s="168">
        <f t="shared" ref="BK143:BK161" si="9">ROUND(I143*H143,3)</f>
        <v>0</v>
      </c>
      <c r="BL143" s="14" t="s">
        <v>130</v>
      </c>
      <c r="BM143" s="166" t="s">
        <v>151</v>
      </c>
    </row>
    <row r="144" spans="1:65" s="2" customFormat="1" ht="16.5" customHeight="1">
      <c r="A144" s="29"/>
      <c r="B144" s="154"/>
      <c r="C144" s="155" t="s">
        <v>147</v>
      </c>
      <c r="D144" s="155" t="s">
        <v>126</v>
      </c>
      <c r="E144" s="156" t="s">
        <v>152</v>
      </c>
      <c r="F144" s="157" t="s">
        <v>153</v>
      </c>
      <c r="G144" s="158" t="s">
        <v>129</v>
      </c>
      <c r="H144" s="159">
        <v>1852.44</v>
      </c>
      <c r="I144" s="160"/>
      <c r="J144" s="159">
        <f t="shared" si="0"/>
        <v>0</v>
      </c>
      <c r="K144" s="161"/>
      <c r="L144" s="30"/>
      <c r="M144" s="162" t="s">
        <v>1</v>
      </c>
      <c r="N144" s="163" t="s">
        <v>41</v>
      </c>
      <c r="O144" s="55"/>
      <c r="P144" s="164">
        <f t="shared" si="1"/>
        <v>0</v>
      </c>
      <c r="Q144" s="164">
        <v>4.4000000000000002E-4</v>
      </c>
      <c r="R144" s="164">
        <f t="shared" si="2"/>
        <v>0.81507360000000006</v>
      </c>
      <c r="S144" s="164">
        <v>0</v>
      </c>
      <c r="T144" s="165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6" t="s">
        <v>130</v>
      </c>
      <c r="AT144" s="166" t="s">
        <v>126</v>
      </c>
      <c r="AU144" s="166" t="s">
        <v>131</v>
      </c>
      <c r="AY144" s="14" t="s">
        <v>124</v>
      </c>
      <c r="BE144" s="167">
        <f t="shared" si="4"/>
        <v>0</v>
      </c>
      <c r="BF144" s="167">
        <f t="shared" si="5"/>
        <v>0</v>
      </c>
      <c r="BG144" s="167">
        <f t="shared" si="6"/>
        <v>0</v>
      </c>
      <c r="BH144" s="167">
        <f t="shared" si="7"/>
        <v>0</v>
      </c>
      <c r="BI144" s="167">
        <f t="shared" si="8"/>
        <v>0</v>
      </c>
      <c r="BJ144" s="14" t="s">
        <v>131</v>
      </c>
      <c r="BK144" s="168">
        <f t="shared" si="9"/>
        <v>0</v>
      </c>
      <c r="BL144" s="14" t="s">
        <v>130</v>
      </c>
      <c r="BM144" s="166" t="s">
        <v>154</v>
      </c>
    </row>
    <row r="145" spans="1:65" s="2" customFormat="1" ht="24" customHeight="1">
      <c r="A145" s="29"/>
      <c r="B145" s="154"/>
      <c r="C145" s="155" t="s">
        <v>155</v>
      </c>
      <c r="D145" s="155" t="s">
        <v>126</v>
      </c>
      <c r="E145" s="156" t="s">
        <v>156</v>
      </c>
      <c r="F145" s="157" t="s">
        <v>157</v>
      </c>
      <c r="G145" s="158" t="s">
        <v>129</v>
      </c>
      <c r="H145" s="159">
        <v>505.779</v>
      </c>
      <c r="I145" s="160"/>
      <c r="J145" s="159">
        <f t="shared" si="0"/>
        <v>0</v>
      </c>
      <c r="K145" s="161"/>
      <c r="L145" s="30"/>
      <c r="M145" s="162" t="s">
        <v>1</v>
      </c>
      <c r="N145" s="163" t="s">
        <v>41</v>
      </c>
      <c r="O145" s="55"/>
      <c r="P145" s="164">
        <f t="shared" si="1"/>
        <v>0</v>
      </c>
      <c r="Q145" s="164">
        <v>1.5859999999999999E-2</v>
      </c>
      <c r="R145" s="164">
        <f t="shared" si="2"/>
        <v>8.0216549399999995</v>
      </c>
      <c r="S145" s="164">
        <v>0</v>
      </c>
      <c r="T145" s="165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6" t="s">
        <v>130</v>
      </c>
      <c r="AT145" s="166" t="s">
        <v>126</v>
      </c>
      <c r="AU145" s="166" t="s">
        <v>131</v>
      </c>
      <c r="AY145" s="14" t="s">
        <v>124</v>
      </c>
      <c r="BE145" s="167">
        <f t="shared" si="4"/>
        <v>0</v>
      </c>
      <c r="BF145" s="167">
        <f t="shared" si="5"/>
        <v>0</v>
      </c>
      <c r="BG145" s="167">
        <f t="shared" si="6"/>
        <v>0</v>
      </c>
      <c r="BH145" s="167">
        <f t="shared" si="7"/>
        <v>0</v>
      </c>
      <c r="BI145" s="167">
        <f t="shared" si="8"/>
        <v>0</v>
      </c>
      <c r="BJ145" s="14" t="s">
        <v>131</v>
      </c>
      <c r="BK145" s="168">
        <f t="shared" si="9"/>
        <v>0</v>
      </c>
      <c r="BL145" s="14" t="s">
        <v>130</v>
      </c>
      <c r="BM145" s="166" t="s">
        <v>158</v>
      </c>
    </row>
    <row r="146" spans="1:65" s="2" customFormat="1" ht="24" customHeight="1">
      <c r="A146" s="29"/>
      <c r="B146" s="154"/>
      <c r="C146" s="155" t="s">
        <v>159</v>
      </c>
      <c r="D146" s="155" t="s">
        <v>126</v>
      </c>
      <c r="E146" s="156" t="s">
        <v>160</v>
      </c>
      <c r="F146" s="157" t="s">
        <v>161</v>
      </c>
      <c r="G146" s="158" t="s">
        <v>129</v>
      </c>
      <c r="H146" s="159">
        <v>1852.44</v>
      </c>
      <c r="I146" s="160"/>
      <c r="J146" s="159">
        <f t="shared" si="0"/>
        <v>0</v>
      </c>
      <c r="K146" s="161"/>
      <c r="L146" s="30"/>
      <c r="M146" s="162" t="s">
        <v>1</v>
      </c>
      <c r="N146" s="163" t="s">
        <v>41</v>
      </c>
      <c r="O146" s="55"/>
      <c r="P146" s="164">
        <f t="shared" si="1"/>
        <v>0</v>
      </c>
      <c r="Q146" s="164">
        <v>3.2000000000000002E-3</v>
      </c>
      <c r="R146" s="164">
        <f t="shared" si="2"/>
        <v>5.9278080000000006</v>
      </c>
      <c r="S146" s="164">
        <v>0</v>
      </c>
      <c r="T146" s="165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6" t="s">
        <v>130</v>
      </c>
      <c r="AT146" s="166" t="s">
        <v>126</v>
      </c>
      <c r="AU146" s="166" t="s">
        <v>131</v>
      </c>
      <c r="AY146" s="14" t="s">
        <v>124</v>
      </c>
      <c r="BE146" s="167">
        <f t="shared" si="4"/>
        <v>0</v>
      </c>
      <c r="BF146" s="167">
        <f t="shared" si="5"/>
        <v>0</v>
      </c>
      <c r="BG146" s="167">
        <f t="shared" si="6"/>
        <v>0</v>
      </c>
      <c r="BH146" s="167">
        <f t="shared" si="7"/>
        <v>0</v>
      </c>
      <c r="BI146" s="167">
        <f t="shared" si="8"/>
        <v>0</v>
      </c>
      <c r="BJ146" s="14" t="s">
        <v>131</v>
      </c>
      <c r="BK146" s="168">
        <f t="shared" si="9"/>
        <v>0</v>
      </c>
      <c r="BL146" s="14" t="s">
        <v>130</v>
      </c>
      <c r="BM146" s="166" t="s">
        <v>162</v>
      </c>
    </row>
    <row r="147" spans="1:65" s="2" customFormat="1" ht="24" customHeight="1">
      <c r="A147" s="29"/>
      <c r="B147" s="154"/>
      <c r="C147" s="155" t="s">
        <v>163</v>
      </c>
      <c r="D147" s="155" t="s">
        <v>126</v>
      </c>
      <c r="E147" s="156" t="s">
        <v>164</v>
      </c>
      <c r="F147" s="157" t="s">
        <v>165</v>
      </c>
      <c r="G147" s="158" t="s">
        <v>129</v>
      </c>
      <c r="H147" s="159">
        <v>44.12</v>
      </c>
      <c r="I147" s="160"/>
      <c r="J147" s="159">
        <f t="shared" si="0"/>
        <v>0</v>
      </c>
      <c r="K147" s="161"/>
      <c r="L147" s="30"/>
      <c r="M147" s="162" t="s">
        <v>1</v>
      </c>
      <c r="N147" s="163" t="s">
        <v>41</v>
      </c>
      <c r="O147" s="55"/>
      <c r="P147" s="164">
        <f t="shared" si="1"/>
        <v>0</v>
      </c>
      <c r="Q147" s="164">
        <v>4.15E-3</v>
      </c>
      <c r="R147" s="164">
        <f t="shared" si="2"/>
        <v>0.18309799999999998</v>
      </c>
      <c r="S147" s="164">
        <v>0</v>
      </c>
      <c r="T147" s="165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6" t="s">
        <v>130</v>
      </c>
      <c r="AT147" s="166" t="s">
        <v>126</v>
      </c>
      <c r="AU147" s="166" t="s">
        <v>131</v>
      </c>
      <c r="AY147" s="14" t="s">
        <v>124</v>
      </c>
      <c r="BE147" s="167">
        <f t="shared" si="4"/>
        <v>0</v>
      </c>
      <c r="BF147" s="167">
        <f t="shared" si="5"/>
        <v>0</v>
      </c>
      <c r="BG147" s="167">
        <f t="shared" si="6"/>
        <v>0</v>
      </c>
      <c r="BH147" s="167">
        <f t="shared" si="7"/>
        <v>0</v>
      </c>
      <c r="BI147" s="167">
        <f t="shared" si="8"/>
        <v>0</v>
      </c>
      <c r="BJ147" s="14" t="s">
        <v>131</v>
      </c>
      <c r="BK147" s="168">
        <f t="shared" si="9"/>
        <v>0</v>
      </c>
      <c r="BL147" s="14" t="s">
        <v>130</v>
      </c>
      <c r="BM147" s="166" t="s">
        <v>166</v>
      </c>
    </row>
    <row r="148" spans="1:65" s="2" customFormat="1" ht="24" customHeight="1">
      <c r="A148" s="29"/>
      <c r="B148" s="154"/>
      <c r="C148" s="155" t="s">
        <v>167</v>
      </c>
      <c r="D148" s="155" t="s">
        <v>126</v>
      </c>
      <c r="E148" s="156" t="s">
        <v>168</v>
      </c>
      <c r="F148" s="157" t="s">
        <v>169</v>
      </c>
      <c r="G148" s="158" t="s">
        <v>129</v>
      </c>
      <c r="H148" s="159">
        <v>1.8</v>
      </c>
      <c r="I148" s="160"/>
      <c r="J148" s="159">
        <f t="shared" si="0"/>
        <v>0</v>
      </c>
      <c r="K148" s="161"/>
      <c r="L148" s="30"/>
      <c r="M148" s="162" t="s">
        <v>1</v>
      </c>
      <c r="N148" s="163" t="s">
        <v>41</v>
      </c>
      <c r="O148" s="55"/>
      <c r="P148" s="164">
        <f t="shared" si="1"/>
        <v>0</v>
      </c>
      <c r="Q148" s="164">
        <v>1.1350000000000001E-2</v>
      </c>
      <c r="R148" s="164">
        <f t="shared" si="2"/>
        <v>2.043E-2</v>
      </c>
      <c r="S148" s="164">
        <v>0</v>
      </c>
      <c r="T148" s="165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6" t="s">
        <v>130</v>
      </c>
      <c r="AT148" s="166" t="s">
        <v>126</v>
      </c>
      <c r="AU148" s="166" t="s">
        <v>131</v>
      </c>
      <c r="AY148" s="14" t="s">
        <v>124</v>
      </c>
      <c r="BE148" s="167">
        <f t="shared" si="4"/>
        <v>0</v>
      </c>
      <c r="BF148" s="167">
        <f t="shared" si="5"/>
        <v>0</v>
      </c>
      <c r="BG148" s="167">
        <f t="shared" si="6"/>
        <v>0</v>
      </c>
      <c r="BH148" s="167">
        <f t="shared" si="7"/>
        <v>0</v>
      </c>
      <c r="BI148" s="167">
        <f t="shared" si="8"/>
        <v>0</v>
      </c>
      <c r="BJ148" s="14" t="s">
        <v>131</v>
      </c>
      <c r="BK148" s="168">
        <f t="shared" si="9"/>
        <v>0</v>
      </c>
      <c r="BL148" s="14" t="s">
        <v>130</v>
      </c>
      <c r="BM148" s="166" t="s">
        <v>170</v>
      </c>
    </row>
    <row r="149" spans="1:65" s="2" customFormat="1" ht="24" customHeight="1">
      <c r="A149" s="29"/>
      <c r="B149" s="154"/>
      <c r="C149" s="155" t="s">
        <v>171</v>
      </c>
      <c r="D149" s="155" t="s">
        <v>126</v>
      </c>
      <c r="E149" s="156" t="s">
        <v>172</v>
      </c>
      <c r="F149" s="157" t="s">
        <v>173</v>
      </c>
      <c r="G149" s="158" t="s">
        <v>129</v>
      </c>
      <c r="H149" s="159">
        <v>97.646000000000001</v>
      </c>
      <c r="I149" s="160"/>
      <c r="J149" s="159">
        <f t="shared" si="0"/>
        <v>0</v>
      </c>
      <c r="K149" s="161"/>
      <c r="L149" s="30"/>
      <c r="M149" s="162" t="s">
        <v>1</v>
      </c>
      <c r="N149" s="163" t="s">
        <v>41</v>
      </c>
      <c r="O149" s="55"/>
      <c r="P149" s="164">
        <f t="shared" si="1"/>
        <v>0</v>
      </c>
      <c r="Q149" s="164">
        <v>1.3679999999999999E-2</v>
      </c>
      <c r="R149" s="164">
        <f t="shared" si="2"/>
        <v>1.33579728</v>
      </c>
      <c r="S149" s="164">
        <v>0</v>
      </c>
      <c r="T149" s="165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6" t="s">
        <v>130</v>
      </c>
      <c r="AT149" s="166" t="s">
        <v>126</v>
      </c>
      <c r="AU149" s="166" t="s">
        <v>131</v>
      </c>
      <c r="AY149" s="14" t="s">
        <v>124</v>
      </c>
      <c r="BE149" s="167">
        <f t="shared" si="4"/>
        <v>0</v>
      </c>
      <c r="BF149" s="167">
        <f t="shared" si="5"/>
        <v>0</v>
      </c>
      <c r="BG149" s="167">
        <f t="shared" si="6"/>
        <v>0</v>
      </c>
      <c r="BH149" s="167">
        <f t="shared" si="7"/>
        <v>0</v>
      </c>
      <c r="BI149" s="167">
        <f t="shared" si="8"/>
        <v>0</v>
      </c>
      <c r="BJ149" s="14" t="s">
        <v>131</v>
      </c>
      <c r="BK149" s="168">
        <f t="shared" si="9"/>
        <v>0</v>
      </c>
      <c r="BL149" s="14" t="s">
        <v>130</v>
      </c>
      <c r="BM149" s="166" t="s">
        <v>174</v>
      </c>
    </row>
    <row r="150" spans="1:65" s="2" customFormat="1" ht="24" customHeight="1">
      <c r="A150" s="29"/>
      <c r="B150" s="154"/>
      <c r="C150" s="155" t="s">
        <v>175</v>
      </c>
      <c r="D150" s="155" t="s">
        <v>126</v>
      </c>
      <c r="E150" s="156" t="s">
        <v>176</v>
      </c>
      <c r="F150" s="157" t="s">
        <v>177</v>
      </c>
      <c r="G150" s="158" t="s">
        <v>129</v>
      </c>
      <c r="H150" s="159">
        <v>11.433</v>
      </c>
      <c r="I150" s="160"/>
      <c r="J150" s="159">
        <f t="shared" si="0"/>
        <v>0</v>
      </c>
      <c r="K150" s="161"/>
      <c r="L150" s="30"/>
      <c r="M150" s="162" t="s">
        <v>1</v>
      </c>
      <c r="N150" s="163" t="s">
        <v>41</v>
      </c>
      <c r="O150" s="55"/>
      <c r="P150" s="164">
        <f t="shared" si="1"/>
        <v>0</v>
      </c>
      <c r="Q150" s="164">
        <v>1.5630000000000002E-2</v>
      </c>
      <c r="R150" s="164">
        <f t="shared" si="2"/>
        <v>0.17869779000000002</v>
      </c>
      <c r="S150" s="164">
        <v>0</v>
      </c>
      <c r="T150" s="165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6" t="s">
        <v>130</v>
      </c>
      <c r="AT150" s="166" t="s">
        <v>126</v>
      </c>
      <c r="AU150" s="166" t="s">
        <v>131</v>
      </c>
      <c r="AY150" s="14" t="s">
        <v>124</v>
      </c>
      <c r="BE150" s="167">
        <f t="shared" si="4"/>
        <v>0</v>
      </c>
      <c r="BF150" s="167">
        <f t="shared" si="5"/>
        <v>0</v>
      </c>
      <c r="BG150" s="167">
        <f t="shared" si="6"/>
        <v>0</v>
      </c>
      <c r="BH150" s="167">
        <f t="shared" si="7"/>
        <v>0</v>
      </c>
      <c r="BI150" s="167">
        <f t="shared" si="8"/>
        <v>0</v>
      </c>
      <c r="BJ150" s="14" t="s">
        <v>131</v>
      </c>
      <c r="BK150" s="168">
        <f t="shared" si="9"/>
        <v>0</v>
      </c>
      <c r="BL150" s="14" t="s">
        <v>130</v>
      </c>
      <c r="BM150" s="166" t="s">
        <v>178</v>
      </c>
    </row>
    <row r="151" spans="1:65" s="2" customFormat="1" ht="24" customHeight="1">
      <c r="A151" s="29"/>
      <c r="B151" s="154"/>
      <c r="C151" s="155" t="s">
        <v>179</v>
      </c>
      <c r="D151" s="155" t="s">
        <v>126</v>
      </c>
      <c r="E151" s="156" t="s">
        <v>180</v>
      </c>
      <c r="F151" s="157" t="s">
        <v>181</v>
      </c>
      <c r="G151" s="158" t="s">
        <v>129</v>
      </c>
      <c r="H151" s="159">
        <v>4.8</v>
      </c>
      <c r="I151" s="160"/>
      <c r="J151" s="159">
        <f t="shared" si="0"/>
        <v>0</v>
      </c>
      <c r="K151" s="161"/>
      <c r="L151" s="30"/>
      <c r="M151" s="162" t="s">
        <v>1</v>
      </c>
      <c r="N151" s="163" t="s">
        <v>41</v>
      </c>
      <c r="O151" s="55"/>
      <c r="P151" s="164">
        <f t="shared" si="1"/>
        <v>0</v>
      </c>
      <c r="Q151" s="164">
        <v>1.074E-2</v>
      </c>
      <c r="R151" s="164">
        <f t="shared" si="2"/>
        <v>5.1551999999999994E-2</v>
      </c>
      <c r="S151" s="164">
        <v>0</v>
      </c>
      <c r="T151" s="165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6" t="s">
        <v>130</v>
      </c>
      <c r="AT151" s="166" t="s">
        <v>126</v>
      </c>
      <c r="AU151" s="166" t="s">
        <v>131</v>
      </c>
      <c r="AY151" s="14" t="s">
        <v>124</v>
      </c>
      <c r="BE151" s="167">
        <f t="shared" si="4"/>
        <v>0</v>
      </c>
      <c r="BF151" s="167">
        <f t="shared" si="5"/>
        <v>0</v>
      </c>
      <c r="BG151" s="167">
        <f t="shared" si="6"/>
        <v>0</v>
      </c>
      <c r="BH151" s="167">
        <f t="shared" si="7"/>
        <v>0</v>
      </c>
      <c r="BI151" s="167">
        <f t="shared" si="8"/>
        <v>0</v>
      </c>
      <c r="BJ151" s="14" t="s">
        <v>131</v>
      </c>
      <c r="BK151" s="168">
        <f t="shared" si="9"/>
        <v>0</v>
      </c>
      <c r="BL151" s="14" t="s">
        <v>130</v>
      </c>
      <c r="BM151" s="166" t="s">
        <v>182</v>
      </c>
    </row>
    <row r="152" spans="1:65" s="2" customFormat="1" ht="24" customHeight="1">
      <c r="A152" s="29"/>
      <c r="B152" s="154"/>
      <c r="C152" s="155" t="s">
        <v>183</v>
      </c>
      <c r="D152" s="155" t="s">
        <v>126</v>
      </c>
      <c r="E152" s="156" t="s">
        <v>184</v>
      </c>
      <c r="F152" s="157" t="s">
        <v>185</v>
      </c>
      <c r="G152" s="158" t="s">
        <v>129</v>
      </c>
      <c r="H152" s="159">
        <v>31.225000000000001</v>
      </c>
      <c r="I152" s="160"/>
      <c r="J152" s="159">
        <f t="shared" si="0"/>
        <v>0</v>
      </c>
      <c r="K152" s="161"/>
      <c r="L152" s="30"/>
      <c r="M152" s="162" t="s">
        <v>1</v>
      </c>
      <c r="N152" s="163" t="s">
        <v>41</v>
      </c>
      <c r="O152" s="55"/>
      <c r="P152" s="164">
        <f t="shared" si="1"/>
        <v>0</v>
      </c>
      <c r="Q152" s="164">
        <v>1.4080000000000001E-2</v>
      </c>
      <c r="R152" s="164">
        <f t="shared" si="2"/>
        <v>0.43964800000000004</v>
      </c>
      <c r="S152" s="164">
        <v>0</v>
      </c>
      <c r="T152" s="165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6" t="s">
        <v>130</v>
      </c>
      <c r="AT152" s="166" t="s">
        <v>126</v>
      </c>
      <c r="AU152" s="166" t="s">
        <v>131</v>
      </c>
      <c r="AY152" s="14" t="s">
        <v>124</v>
      </c>
      <c r="BE152" s="167">
        <f t="shared" si="4"/>
        <v>0</v>
      </c>
      <c r="BF152" s="167">
        <f t="shared" si="5"/>
        <v>0</v>
      </c>
      <c r="BG152" s="167">
        <f t="shared" si="6"/>
        <v>0</v>
      </c>
      <c r="BH152" s="167">
        <f t="shared" si="7"/>
        <v>0</v>
      </c>
      <c r="BI152" s="167">
        <f t="shared" si="8"/>
        <v>0</v>
      </c>
      <c r="BJ152" s="14" t="s">
        <v>131</v>
      </c>
      <c r="BK152" s="168">
        <f t="shared" si="9"/>
        <v>0</v>
      </c>
      <c r="BL152" s="14" t="s">
        <v>130</v>
      </c>
      <c r="BM152" s="166" t="s">
        <v>186</v>
      </c>
    </row>
    <row r="153" spans="1:65" s="2" customFormat="1" ht="24" customHeight="1">
      <c r="A153" s="29"/>
      <c r="B153" s="154"/>
      <c r="C153" s="155" t="s">
        <v>187</v>
      </c>
      <c r="D153" s="155" t="s">
        <v>126</v>
      </c>
      <c r="E153" s="156" t="s">
        <v>188</v>
      </c>
      <c r="F153" s="157" t="s">
        <v>189</v>
      </c>
      <c r="G153" s="158" t="s">
        <v>129</v>
      </c>
      <c r="H153" s="159">
        <v>55.271999999999998</v>
      </c>
      <c r="I153" s="160"/>
      <c r="J153" s="159">
        <f t="shared" si="0"/>
        <v>0</v>
      </c>
      <c r="K153" s="161"/>
      <c r="L153" s="30"/>
      <c r="M153" s="162" t="s">
        <v>1</v>
      </c>
      <c r="N153" s="163" t="s">
        <v>41</v>
      </c>
      <c r="O153" s="55"/>
      <c r="P153" s="164">
        <f t="shared" si="1"/>
        <v>0</v>
      </c>
      <c r="Q153" s="164">
        <v>1.976E-2</v>
      </c>
      <c r="R153" s="164">
        <f t="shared" si="2"/>
        <v>1.09217472</v>
      </c>
      <c r="S153" s="164">
        <v>0</v>
      </c>
      <c r="T153" s="165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6" t="s">
        <v>130</v>
      </c>
      <c r="AT153" s="166" t="s">
        <v>126</v>
      </c>
      <c r="AU153" s="166" t="s">
        <v>131</v>
      </c>
      <c r="AY153" s="14" t="s">
        <v>124</v>
      </c>
      <c r="BE153" s="167">
        <f t="shared" si="4"/>
        <v>0</v>
      </c>
      <c r="BF153" s="167">
        <f t="shared" si="5"/>
        <v>0</v>
      </c>
      <c r="BG153" s="167">
        <f t="shared" si="6"/>
        <v>0</v>
      </c>
      <c r="BH153" s="167">
        <f t="shared" si="7"/>
        <v>0</v>
      </c>
      <c r="BI153" s="167">
        <f t="shared" si="8"/>
        <v>0</v>
      </c>
      <c r="BJ153" s="14" t="s">
        <v>131</v>
      </c>
      <c r="BK153" s="168">
        <f t="shared" si="9"/>
        <v>0</v>
      </c>
      <c r="BL153" s="14" t="s">
        <v>130</v>
      </c>
      <c r="BM153" s="166" t="s">
        <v>190</v>
      </c>
    </row>
    <row r="154" spans="1:65" s="2" customFormat="1" ht="24" customHeight="1">
      <c r="A154" s="29"/>
      <c r="B154" s="154"/>
      <c r="C154" s="155" t="s">
        <v>191</v>
      </c>
      <c r="D154" s="155" t="s">
        <v>126</v>
      </c>
      <c r="E154" s="156" t="s">
        <v>192</v>
      </c>
      <c r="F154" s="157" t="s">
        <v>193</v>
      </c>
      <c r="G154" s="158" t="s">
        <v>129</v>
      </c>
      <c r="H154" s="159">
        <v>59.52</v>
      </c>
      <c r="I154" s="160"/>
      <c r="J154" s="159">
        <f t="shared" si="0"/>
        <v>0</v>
      </c>
      <c r="K154" s="161"/>
      <c r="L154" s="30"/>
      <c r="M154" s="162" t="s">
        <v>1</v>
      </c>
      <c r="N154" s="163" t="s">
        <v>41</v>
      </c>
      <c r="O154" s="55"/>
      <c r="P154" s="164">
        <f t="shared" si="1"/>
        <v>0</v>
      </c>
      <c r="Q154" s="164">
        <v>2.0809999999999999E-2</v>
      </c>
      <c r="R154" s="164">
        <f t="shared" si="2"/>
        <v>1.2386112</v>
      </c>
      <c r="S154" s="164">
        <v>0</v>
      </c>
      <c r="T154" s="165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6" t="s">
        <v>130</v>
      </c>
      <c r="AT154" s="166" t="s">
        <v>126</v>
      </c>
      <c r="AU154" s="166" t="s">
        <v>131</v>
      </c>
      <c r="AY154" s="14" t="s">
        <v>124</v>
      </c>
      <c r="BE154" s="167">
        <f t="shared" si="4"/>
        <v>0</v>
      </c>
      <c r="BF154" s="167">
        <f t="shared" si="5"/>
        <v>0</v>
      </c>
      <c r="BG154" s="167">
        <f t="shared" si="6"/>
        <v>0</v>
      </c>
      <c r="BH154" s="167">
        <f t="shared" si="7"/>
        <v>0</v>
      </c>
      <c r="BI154" s="167">
        <f t="shared" si="8"/>
        <v>0</v>
      </c>
      <c r="BJ154" s="14" t="s">
        <v>131</v>
      </c>
      <c r="BK154" s="168">
        <f t="shared" si="9"/>
        <v>0</v>
      </c>
      <c r="BL154" s="14" t="s">
        <v>130</v>
      </c>
      <c r="BM154" s="166" t="s">
        <v>194</v>
      </c>
    </row>
    <row r="155" spans="1:65" s="2" customFormat="1" ht="24" customHeight="1">
      <c r="A155" s="29"/>
      <c r="B155" s="154"/>
      <c r="C155" s="155" t="s">
        <v>195</v>
      </c>
      <c r="D155" s="155" t="s">
        <v>126</v>
      </c>
      <c r="E155" s="156" t="s">
        <v>196</v>
      </c>
      <c r="F155" s="157" t="s">
        <v>197</v>
      </c>
      <c r="G155" s="158" t="s">
        <v>129</v>
      </c>
      <c r="H155" s="159">
        <v>9.9600000000000009</v>
      </c>
      <c r="I155" s="160"/>
      <c r="J155" s="159">
        <f t="shared" si="0"/>
        <v>0</v>
      </c>
      <c r="K155" s="161"/>
      <c r="L155" s="30"/>
      <c r="M155" s="162" t="s">
        <v>1</v>
      </c>
      <c r="N155" s="163" t="s">
        <v>41</v>
      </c>
      <c r="O155" s="55"/>
      <c r="P155" s="164">
        <f t="shared" si="1"/>
        <v>0</v>
      </c>
      <c r="Q155" s="164">
        <v>2.2700000000000001E-2</v>
      </c>
      <c r="R155" s="164">
        <f t="shared" si="2"/>
        <v>0.22609200000000004</v>
      </c>
      <c r="S155" s="164">
        <v>0</v>
      </c>
      <c r="T155" s="165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6" t="s">
        <v>130</v>
      </c>
      <c r="AT155" s="166" t="s">
        <v>126</v>
      </c>
      <c r="AU155" s="166" t="s">
        <v>131</v>
      </c>
      <c r="AY155" s="14" t="s">
        <v>124</v>
      </c>
      <c r="BE155" s="167">
        <f t="shared" si="4"/>
        <v>0</v>
      </c>
      <c r="BF155" s="167">
        <f t="shared" si="5"/>
        <v>0</v>
      </c>
      <c r="BG155" s="167">
        <f t="shared" si="6"/>
        <v>0</v>
      </c>
      <c r="BH155" s="167">
        <f t="shared" si="7"/>
        <v>0</v>
      </c>
      <c r="BI155" s="167">
        <f t="shared" si="8"/>
        <v>0</v>
      </c>
      <c r="BJ155" s="14" t="s">
        <v>131</v>
      </c>
      <c r="BK155" s="168">
        <f t="shared" si="9"/>
        <v>0</v>
      </c>
      <c r="BL155" s="14" t="s">
        <v>130</v>
      </c>
      <c r="BM155" s="166" t="s">
        <v>198</v>
      </c>
    </row>
    <row r="156" spans="1:65" s="2" customFormat="1" ht="36" customHeight="1">
      <c r="A156" s="29"/>
      <c r="B156" s="154"/>
      <c r="C156" s="155" t="s">
        <v>199</v>
      </c>
      <c r="D156" s="155" t="s">
        <v>126</v>
      </c>
      <c r="E156" s="156" t="s">
        <v>200</v>
      </c>
      <c r="F156" s="157" t="s">
        <v>201</v>
      </c>
      <c r="G156" s="158" t="s">
        <v>129</v>
      </c>
      <c r="H156" s="159">
        <v>22.945</v>
      </c>
      <c r="I156" s="160"/>
      <c r="J156" s="159">
        <f t="shared" si="0"/>
        <v>0</v>
      </c>
      <c r="K156" s="161"/>
      <c r="L156" s="30"/>
      <c r="M156" s="162" t="s">
        <v>1</v>
      </c>
      <c r="N156" s="163" t="s">
        <v>41</v>
      </c>
      <c r="O156" s="55"/>
      <c r="P156" s="164">
        <f t="shared" si="1"/>
        <v>0</v>
      </c>
      <c r="Q156" s="164">
        <v>3.006E-2</v>
      </c>
      <c r="R156" s="164">
        <f t="shared" si="2"/>
        <v>0.68972670000000003</v>
      </c>
      <c r="S156" s="164">
        <v>0</v>
      </c>
      <c r="T156" s="165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6" t="s">
        <v>130</v>
      </c>
      <c r="AT156" s="166" t="s">
        <v>126</v>
      </c>
      <c r="AU156" s="166" t="s">
        <v>131</v>
      </c>
      <c r="AY156" s="14" t="s">
        <v>124</v>
      </c>
      <c r="BE156" s="167">
        <f t="shared" si="4"/>
        <v>0</v>
      </c>
      <c r="BF156" s="167">
        <f t="shared" si="5"/>
        <v>0</v>
      </c>
      <c r="BG156" s="167">
        <f t="shared" si="6"/>
        <v>0</v>
      </c>
      <c r="BH156" s="167">
        <f t="shared" si="7"/>
        <v>0</v>
      </c>
      <c r="BI156" s="167">
        <f t="shared" si="8"/>
        <v>0</v>
      </c>
      <c r="BJ156" s="14" t="s">
        <v>131</v>
      </c>
      <c r="BK156" s="168">
        <f t="shared" si="9"/>
        <v>0</v>
      </c>
      <c r="BL156" s="14" t="s">
        <v>130</v>
      </c>
      <c r="BM156" s="166" t="s">
        <v>202</v>
      </c>
    </row>
    <row r="157" spans="1:65" s="2" customFormat="1" ht="24" customHeight="1">
      <c r="A157" s="29"/>
      <c r="B157" s="154"/>
      <c r="C157" s="155" t="s">
        <v>203</v>
      </c>
      <c r="D157" s="155" t="s">
        <v>126</v>
      </c>
      <c r="E157" s="156" t="s">
        <v>204</v>
      </c>
      <c r="F157" s="157" t="s">
        <v>205</v>
      </c>
      <c r="G157" s="158" t="s">
        <v>129</v>
      </c>
      <c r="H157" s="159">
        <v>1234.595</v>
      </c>
      <c r="I157" s="160"/>
      <c r="J157" s="159">
        <f t="shared" si="0"/>
        <v>0</v>
      </c>
      <c r="K157" s="161"/>
      <c r="L157" s="30"/>
      <c r="M157" s="162" t="s">
        <v>1</v>
      </c>
      <c r="N157" s="163" t="s">
        <v>41</v>
      </c>
      <c r="O157" s="55"/>
      <c r="P157" s="164">
        <f t="shared" si="1"/>
        <v>0</v>
      </c>
      <c r="Q157" s="164">
        <v>3.737E-2</v>
      </c>
      <c r="R157" s="164">
        <f t="shared" si="2"/>
        <v>46.136815150000004</v>
      </c>
      <c r="S157" s="164">
        <v>0</v>
      </c>
      <c r="T157" s="165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6" t="s">
        <v>130</v>
      </c>
      <c r="AT157" s="166" t="s">
        <v>126</v>
      </c>
      <c r="AU157" s="166" t="s">
        <v>131</v>
      </c>
      <c r="AY157" s="14" t="s">
        <v>124</v>
      </c>
      <c r="BE157" s="167">
        <f t="shared" si="4"/>
        <v>0</v>
      </c>
      <c r="BF157" s="167">
        <f t="shared" si="5"/>
        <v>0</v>
      </c>
      <c r="BG157" s="167">
        <f t="shared" si="6"/>
        <v>0</v>
      </c>
      <c r="BH157" s="167">
        <f t="shared" si="7"/>
        <v>0</v>
      </c>
      <c r="BI157" s="167">
        <f t="shared" si="8"/>
        <v>0</v>
      </c>
      <c r="BJ157" s="14" t="s">
        <v>131</v>
      </c>
      <c r="BK157" s="168">
        <f t="shared" si="9"/>
        <v>0</v>
      </c>
      <c r="BL157" s="14" t="s">
        <v>130</v>
      </c>
      <c r="BM157" s="166" t="s">
        <v>206</v>
      </c>
    </row>
    <row r="158" spans="1:65" s="2" customFormat="1" ht="24" customHeight="1">
      <c r="A158" s="29"/>
      <c r="B158" s="154"/>
      <c r="C158" s="155" t="s">
        <v>7</v>
      </c>
      <c r="D158" s="155" t="s">
        <v>126</v>
      </c>
      <c r="E158" s="156" t="s">
        <v>207</v>
      </c>
      <c r="F158" s="157" t="s">
        <v>208</v>
      </c>
      <c r="G158" s="158" t="s">
        <v>129</v>
      </c>
      <c r="H158" s="159">
        <v>279.12400000000002</v>
      </c>
      <c r="I158" s="160"/>
      <c r="J158" s="159">
        <f t="shared" si="0"/>
        <v>0</v>
      </c>
      <c r="K158" s="161"/>
      <c r="L158" s="30"/>
      <c r="M158" s="162" t="s">
        <v>1</v>
      </c>
      <c r="N158" s="163" t="s">
        <v>41</v>
      </c>
      <c r="O158" s="55"/>
      <c r="P158" s="164">
        <f t="shared" si="1"/>
        <v>0</v>
      </c>
      <c r="Q158" s="164">
        <v>1.8630000000000001E-2</v>
      </c>
      <c r="R158" s="164">
        <f t="shared" si="2"/>
        <v>5.2000801200000009</v>
      </c>
      <c r="S158" s="164">
        <v>0</v>
      </c>
      <c r="T158" s="165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6" t="s">
        <v>130</v>
      </c>
      <c r="AT158" s="166" t="s">
        <v>126</v>
      </c>
      <c r="AU158" s="166" t="s">
        <v>131</v>
      </c>
      <c r="AY158" s="14" t="s">
        <v>124</v>
      </c>
      <c r="BE158" s="167">
        <f t="shared" si="4"/>
        <v>0</v>
      </c>
      <c r="BF158" s="167">
        <f t="shared" si="5"/>
        <v>0</v>
      </c>
      <c r="BG158" s="167">
        <f t="shared" si="6"/>
        <v>0</v>
      </c>
      <c r="BH158" s="167">
        <f t="shared" si="7"/>
        <v>0</v>
      </c>
      <c r="BI158" s="167">
        <f t="shared" si="8"/>
        <v>0</v>
      </c>
      <c r="BJ158" s="14" t="s">
        <v>131</v>
      </c>
      <c r="BK158" s="168">
        <f t="shared" si="9"/>
        <v>0</v>
      </c>
      <c r="BL158" s="14" t="s">
        <v>130</v>
      </c>
      <c r="BM158" s="166" t="s">
        <v>209</v>
      </c>
    </row>
    <row r="159" spans="1:65" s="2" customFormat="1" ht="24" customHeight="1">
      <c r="A159" s="29"/>
      <c r="B159" s="154"/>
      <c r="C159" s="155" t="s">
        <v>210</v>
      </c>
      <c r="D159" s="155" t="s">
        <v>126</v>
      </c>
      <c r="E159" s="156" t="s">
        <v>211</v>
      </c>
      <c r="F159" s="157" t="s">
        <v>212</v>
      </c>
      <c r="G159" s="158" t="s">
        <v>137</v>
      </c>
      <c r="H159" s="159">
        <v>1</v>
      </c>
      <c r="I159" s="160"/>
      <c r="J159" s="159">
        <f t="shared" si="0"/>
        <v>0</v>
      </c>
      <c r="K159" s="161"/>
      <c r="L159" s="30"/>
      <c r="M159" s="162" t="s">
        <v>1</v>
      </c>
      <c r="N159" s="163" t="s">
        <v>41</v>
      </c>
      <c r="O159" s="55"/>
      <c r="P159" s="164">
        <f t="shared" si="1"/>
        <v>0</v>
      </c>
      <c r="Q159" s="164">
        <v>0</v>
      </c>
      <c r="R159" s="164">
        <f t="shared" si="2"/>
        <v>0</v>
      </c>
      <c r="S159" s="164">
        <v>0</v>
      </c>
      <c r="T159" s="165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6" t="s">
        <v>130</v>
      </c>
      <c r="AT159" s="166" t="s">
        <v>126</v>
      </c>
      <c r="AU159" s="166" t="s">
        <v>131</v>
      </c>
      <c r="AY159" s="14" t="s">
        <v>124</v>
      </c>
      <c r="BE159" s="167">
        <f t="shared" si="4"/>
        <v>0</v>
      </c>
      <c r="BF159" s="167">
        <f t="shared" si="5"/>
        <v>0</v>
      </c>
      <c r="BG159" s="167">
        <f t="shared" si="6"/>
        <v>0</v>
      </c>
      <c r="BH159" s="167">
        <f t="shared" si="7"/>
        <v>0</v>
      </c>
      <c r="BI159" s="167">
        <f t="shared" si="8"/>
        <v>0</v>
      </c>
      <c r="BJ159" s="14" t="s">
        <v>131</v>
      </c>
      <c r="BK159" s="168">
        <f t="shared" si="9"/>
        <v>0</v>
      </c>
      <c r="BL159" s="14" t="s">
        <v>130</v>
      </c>
      <c r="BM159" s="166" t="s">
        <v>213</v>
      </c>
    </row>
    <row r="160" spans="1:65" s="2" customFormat="1" ht="16.5" customHeight="1">
      <c r="A160" s="29"/>
      <c r="B160" s="154"/>
      <c r="C160" s="155" t="s">
        <v>214</v>
      </c>
      <c r="D160" s="155" t="s">
        <v>126</v>
      </c>
      <c r="E160" s="156" t="s">
        <v>215</v>
      </c>
      <c r="F160" s="157" t="s">
        <v>216</v>
      </c>
      <c r="G160" s="158" t="s">
        <v>217</v>
      </c>
      <c r="H160" s="159">
        <v>185.55</v>
      </c>
      <c r="I160" s="160"/>
      <c r="J160" s="159">
        <f t="shared" si="0"/>
        <v>0</v>
      </c>
      <c r="K160" s="161"/>
      <c r="L160" s="30"/>
      <c r="M160" s="162" t="s">
        <v>1</v>
      </c>
      <c r="N160" s="163" t="s">
        <v>41</v>
      </c>
      <c r="O160" s="55"/>
      <c r="P160" s="164">
        <f t="shared" si="1"/>
        <v>0</v>
      </c>
      <c r="Q160" s="164">
        <v>1.023E-2</v>
      </c>
      <c r="R160" s="164">
        <f t="shared" si="2"/>
        <v>1.8981764999999999</v>
      </c>
      <c r="S160" s="164">
        <v>0</v>
      </c>
      <c r="T160" s="165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6" t="s">
        <v>130</v>
      </c>
      <c r="AT160" s="166" t="s">
        <v>126</v>
      </c>
      <c r="AU160" s="166" t="s">
        <v>131</v>
      </c>
      <c r="AY160" s="14" t="s">
        <v>124</v>
      </c>
      <c r="BE160" s="167">
        <f t="shared" si="4"/>
        <v>0</v>
      </c>
      <c r="BF160" s="167">
        <f t="shared" si="5"/>
        <v>0</v>
      </c>
      <c r="BG160" s="167">
        <f t="shared" si="6"/>
        <v>0</v>
      </c>
      <c r="BH160" s="167">
        <f t="shared" si="7"/>
        <v>0</v>
      </c>
      <c r="BI160" s="167">
        <f t="shared" si="8"/>
        <v>0</v>
      </c>
      <c r="BJ160" s="14" t="s">
        <v>131</v>
      </c>
      <c r="BK160" s="168">
        <f t="shared" si="9"/>
        <v>0</v>
      </c>
      <c r="BL160" s="14" t="s">
        <v>130</v>
      </c>
      <c r="BM160" s="166" t="s">
        <v>218</v>
      </c>
    </row>
    <row r="161" spans="1:65" s="2" customFormat="1" ht="16.5" customHeight="1">
      <c r="A161" s="29"/>
      <c r="B161" s="154"/>
      <c r="C161" s="155" t="s">
        <v>219</v>
      </c>
      <c r="D161" s="155" t="s">
        <v>126</v>
      </c>
      <c r="E161" s="156" t="s">
        <v>220</v>
      </c>
      <c r="F161" s="157" t="s">
        <v>221</v>
      </c>
      <c r="G161" s="158" t="s">
        <v>129</v>
      </c>
      <c r="H161" s="159">
        <v>2.5</v>
      </c>
      <c r="I161" s="160"/>
      <c r="J161" s="159">
        <f t="shared" si="0"/>
        <v>0</v>
      </c>
      <c r="K161" s="161"/>
      <c r="L161" s="30"/>
      <c r="M161" s="162" t="s">
        <v>1</v>
      </c>
      <c r="N161" s="163" t="s">
        <v>41</v>
      </c>
      <c r="O161" s="55"/>
      <c r="P161" s="164">
        <f t="shared" si="1"/>
        <v>0</v>
      </c>
      <c r="Q161" s="164">
        <v>7.2099999999999997E-2</v>
      </c>
      <c r="R161" s="164">
        <f t="shared" si="2"/>
        <v>0.18024999999999999</v>
      </c>
      <c r="S161" s="164">
        <v>0</v>
      </c>
      <c r="T161" s="165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6" t="s">
        <v>130</v>
      </c>
      <c r="AT161" s="166" t="s">
        <v>126</v>
      </c>
      <c r="AU161" s="166" t="s">
        <v>131</v>
      </c>
      <c r="AY161" s="14" t="s">
        <v>124</v>
      </c>
      <c r="BE161" s="167">
        <f t="shared" si="4"/>
        <v>0</v>
      </c>
      <c r="BF161" s="167">
        <f t="shared" si="5"/>
        <v>0</v>
      </c>
      <c r="BG161" s="167">
        <f t="shared" si="6"/>
        <v>0</v>
      </c>
      <c r="BH161" s="167">
        <f t="shared" si="7"/>
        <v>0</v>
      </c>
      <c r="BI161" s="167">
        <f t="shared" si="8"/>
        <v>0</v>
      </c>
      <c r="BJ161" s="14" t="s">
        <v>131</v>
      </c>
      <c r="BK161" s="168">
        <f t="shared" si="9"/>
        <v>0</v>
      </c>
      <c r="BL161" s="14" t="s">
        <v>130</v>
      </c>
      <c r="BM161" s="166" t="s">
        <v>222</v>
      </c>
    </row>
    <row r="162" spans="1:65" s="12" customFormat="1" ht="22.9" customHeight="1">
      <c r="B162" s="141"/>
      <c r="D162" s="142" t="s">
        <v>74</v>
      </c>
      <c r="E162" s="152" t="s">
        <v>163</v>
      </c>
      <c r="F162" s="152" t="s">
        <v>223</v>
      </c>
      <c r="I162" s="144"/>
      <c r="J162" s="153">
        <f>BK162</f>
        <v>0</v>
      </c>
      <c r="L162" s="141"/>
      <c r="M162" s="146"/>
      <c r="N162" s="147"/>
      <c r="O162" s="147"/>
      <c r="P162" s="148">
        <f>SUM(P163:P185)</f>
        <v>0</v>
      </c>
      <c r="Q162" s="147"/>
      <c r="R162" s="148">
        <f>SUM(R163:R185)</f>
        <v>81.47621054999999</v>
      </c>
      <c r="S162" s="147"/>
      <c r="T162" s="149">
        <f>SUM(T163:T185)</f>
        <v>3.9475000000000002</v>
      </c>
      <c r="AR162" s="142" t="s">
        <v>83</v>
      </c>
      <c r="AT162" s="150" t="s">
        <v>74</v>
      </c>
      <c r="AU162" s="150" t="s">
        <v>83</v>
      </c>
      <c r="AY162" s="142" t="s">
        <v>124</v>
      </c>
      <c r="BK162" s="151">
        <f>SUM(BK163:BK185)</f>
        <v>0</v>
      </c>
    </row>
    <row r="163" spans="1:65" s="2" customFormat="1" ht="36" customHeight="1">
      <c r="A163" s="29"/>
      <c r="B163" s="154"/>
      <c r="C163" s="155" t="s">
        <v>224</v>
      </c>
      <c r="D163" s="155" t="s">
        <v>126</v>
      </c>
      <c r="E163" s="156" t="s">
        <v>225</v>
      </c>
      <c r="F163" s="157" t="s">
        <v>226</v>
      </c>
      <c r="G163" s="158" t="s">
        <v>129</v>
      </c>
      <c r="H163" s="159">
        <v>1693.375</v>
      </c>
      <c r="I163" s="160"/>
      <c r="J163" s="159">
        <f t="shared" ref="J163:J185" si="10">ROUND(I163*H163,3)</f>
        <v>0</v>
      </c>
      <c r="K163" s="161"/>
      <c r="L163" s="30"/>
      <c r="M163" s="162" t="s">
        <v>1</v>
      </c>
      <c r="N163" s="163" t="s">
        <v>41</v>
      </c>
      <c r="O163" s="55"/>
      <c r="P163" s="164">
        <f t="shared" ref="P163:P185" si="11">O163*H163</f>
        <v>0</v>
      </c>
      <c r="Q163" s="164">
        <v>2.3990000000000001E-2</v>
      </c>
      <c r="R163" s="164">
        <f t="shared" ref="R163:R185" si="12">Q163*H163</f>
        <v>40.624066249999998</v>
      </c>
      <c r="S163" s="164">
        <v>0</v>
      </c>
      <c r="T163" s="165">
        <f t="shared" ref="T163:T185" si="13"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6" t="s">
        <v>130</v>
      </c>
      <c r="AT163" s="166" t="s">
        <v>126</v>
      </c>
      <c r="AU163" s="166" t="s">
        <v>131</v>
      </c>
      <c r="AY163" s="14" t="s">
        <v>124</v>
      </c>
      <c r="BE163" s="167">
        <f t="shared" ref="BE163:BE185" si="14">IF(N163="základná",J163,0)</f>
        <v>0</v>
      </c>
      <c r="BF163" s="167">
        <f t="shared" ref="BF163:BF185" si="15">IF(N163="znížená",J163,0)</f>
        <v>0</v>
      </c>
      <c r="BG163" s="167">
        <f t="shared" ref="BG163:BG185" si="16">IF(N163="zákl. prenesená",J163,0)</f>
        <v>0</v>
      </c>
      <c r="BH163" s="167">
        <f t="shared" ref="BH163:BH185" si="17">IF(N163="zníž. prenesená",J163,0)</f>
        <v>0</v>
      </c>
      <c r="BI163" s="167">
        <f t="shared" ref="BI163:BI185" si="18">IF(N163="nulová",J163,0)</f>
        <v>0</v>
      </c>
      <c r="BJ163" s="14" t="s">
        <v>131</v>
      </c>
      <c r="BK163" s="168">
        <f t="shared" ref="BK163:BK185" si="19">ROUND(I163*H163,3)</f>
        <v>0</v>
      </c>
      <c r="BL163" s="14" t="s">
        <v>130</v>
      </c>
      <c r="BM163" s="166" t="s">
        <v>227</v>
      </c>
    </row>
    <row r="164" spans="1:65" s="2" customFormat="1" ht="36" customHeight="1">
      <c r="A164" s="29"/>
      <c r="B164" s="154"/>
      <c r="C164" s="155" t="s">
        <v>228</v>
      </c>
      <c r="D164" s="155" t="s">
        <v>126</v>
      </c>
      <c r="E164" s="156" t="s">
        <v>229</v>
      </c>
      <c r="F164" s="157" t="s">
        <v>230</v>
      </c>
      <c r="G164" s="158" t="s">
        <v>129</v>
      </c>
      <c r="H164" s="159">
        <v>3386.75</v>
      </c>
      <c r="I164" s="160"/>
      <c r="J164" s="159">
        <f t="shared" si="10"/>
        <v>0</v>
      </c>
      <c r="K164" s="161"/>
      <c r="L164" s="30"/>
      <c r="M164" s="162" t="s">
        <v>1</v>
      </c>
      <c r="N164" s="163" t="s">
        <v>41</v>
      </c>
      <c r="O164" s="55"/>
      <c r="P164" s="164">
        <f t="shared" si="11"/>
        <v>0</v>
      </c>
      <c r="Q164" s="164">
        <v>0</v>
      </c>
      <c r="R164" s="164">
        <f t="shared" si="12"/>
        <v>0</v>
      </c>
      <c r="S164" s="164">
        <v>0</v>
      </c>
      <c r="T164" s="165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6" t="s">
        <v>130</v>
      </c>
      <c r="AT164" s="166" t="s">
        <v>126</v>
      </c>
      <c r="AU164" s="166" t="s">
        <v>131</v>
      </c>
      <c r="AY164" s="14" t="s">
        <v>124</v>
      </c>
      <c r="BE164" s="167">
        <f t="shared" si="14"/>
        <v>0</v>
      </c>
      <c r="BF164" s="167">
        <f t="shared" si="15"/>
        <v>0</v>
      </c>
      <c r="BG164" s="167">
        <f t="shared" si="16"/>
        <v>0</v>
      </c>
      <c r="BH164" s="167">
        <f t="shared" si="17"/>
        <v>0</v>
      </c>
      <c r="BI164" s="167">
        <f t="shared" si="18"/>
        <v>0</v>
      </c>
      <c r="BJ164" s="14" t="s">
        <v>131</v>
      </c>
      <c r="BK164" s="168">
        <f t="shared" si="19"/>
        <v>0</v>
      </c>
      <c r="BL164" s="14" t="s">
        <v>130</v>
      </c>
      <c r="BM164" s="166" t="s">
        <v>231</v>
      </c>
    </row>
    <row r="165" spans="1:65" s="2" customFormat="1" ht="36" customHeight="1">
      <c r="A165" s="29"/>
      <c r="B165" s="154"/>
      <c r="C165" s="155" t="s">
        <v>232</v>
      </c>
      <c r="D165" s="155" t="s">
        <v>126</v>
      </c>
      <c r="E165" s="156" t="s">
        <v>233</v>
      </c>
      <c r="F165" s="157" t="s">
        <v>234</v>
      </c>
      <c r="G165" s="158" t="s">
        <v>129</v>
      </c>
      <c r="H165" s="159">
        <v>1693.375</v>
      </c>
      <c r="I165" s="160"/>
      <c r="J165" s="159">
        <f t="shared" si="10"/>
        <v>0</v>
      </c>
      <c r="K165" s="161"/>
      <c r="L165" s="30"/>
      <c r="M165" s="162" t="s">
        <v>1</v>
      </c>
      <c r="N165" s="163" t="s">
        <v>41</v>
      </c>
      <c r="O165" s="55"/>
      <c r="P165" s="164">
        <f t="shared" si="11"/>
        <v>0</v>
      </c>
      <c r="Q165" s="164">
        <v>2.3990000000000001E-2</v>
      </c>
      <c r="R165" s="164">
        <f t="shared" si="12"/>
        <v>40.624066249999998</v>
      </c>
      <c r="S165" s="164">
        <v>0</v>
      </c>
      <c r="T165" s="165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6" t="s">
        <v>130</v>
      </c>
      <c r="AT165" s="166" t="s">
        <v>126</v>
      </c>
      <c r="AU165" s="166" t="s">
        <v>131</v>
      </c>
      <c r="AY165" s="14" t="s">
        <v>124</v>
      </c>
      <c r="BE165" s="167">
        <f t="shared" si="14"/>
        <v>0</v>
      </c>
      <c r="BF165" s="167">
        <f t="shared" si="15"/>
        <v>0</v>
      </c>
      <c r="BG165" s="167">
        <f t="shared" si="16"/>
        <v>0</v>
      </c>
      <c r="BH165" s="167">
        <f t="shared" si="17"/>
        <v>0</v>
      </c>
      <c r="BI165" s="167">
        <f t="shared" si="18"/>
        <v>0</v>
      </c>
      <c r="BJ165" s="14" t="s">
        <v>131</v>
      </c>
      <c r="BK165" s="168">
        <f t="shared" si="19"/>
        <v>0</v>
      </c>
      <c r="BL165" s="14" t="s">
        <v>130</v>
      </c>
      <c r="BM165" s="166" t="s">
        <v>235</v>
      </c>
    </row>
    <row r="166" spans="1:65" s="2" customFormat="1" ht="16.5" customHeight="1">
      <c r="A166" s="29"/>
      <c r="B166" s="154"/>
      <c r="C166" s="155" t="s">
        <v>236</v>
      </c>
      <c r="D166" s="155" t="s">
        <v>126</v>
      </c>
      <c r="E166" s="156" t="s">
        <v>237</v>
      </c>
      <c r="F166" s="157" t="s">
        <v>238</v>
      </c>
      <c r="G166" s="158" t="s">
        <v>129</v>
      </c>
      <c r="H166" s="159">
        <v>1693.375</v>
      </c>
      <c r="I166" s="160"/>
      <c r="J166" s="159">
        <f t="shared" si="10"/>
        <v>0</v>
      </c>
      <c r="K166" s="161"/>
      <c r="L166" s="30"/>
      <c r="M166" s="162" t="s">
        <v>1</v>
      </c>
      <c r="N166" s="163" t="s">
        <v>41</v>
      </c>
      <c r="O166" s="55"/>
      <c r="P166" s="164">
        <f t="shared" si="11"/>
        <v>0</v>
      </c>
      <c r="Q166" s="164">
        <v>5.0000000000000002E-5</v>
      </c>
      <c r="R166" s="164">
        <f t="shared" si="12"/>
        <v>8.4668750000000001E-2</v>
      </c>
      <c r="S166" s="164">
        <v>0</v>
      </c>
      <c r="T166" s="165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6" t="s">
        <v>130</v>
      </c>
      <c r="AT166" s="166" t="s">
        <v>126</v>
      </c>
      <c r="AU166" s="166" t="s">
        <v>131</v>
      </c>
      <c r="AY166" s="14" t="s">
        <v>124</v>
      </c>
      <c r="BE166" s="167">
        <f t="shared" si="14"/>
        <v>0</v>
      </c>
      <c r="BF166" s="167">
        <f t="shared" si="15"/>
        <v>0</v>
      </c>
      <c r="BG166" s="167">
        <f t="shared" si="16"/>
        <v>0</v>
      </c>
      <c r="BH166" s="167">
        <f t="shared" si="17"/>
        <v>0</v>
      </c>
      <c r="BI166" s="167">
        <f t="shared" si="18"/>
        <v>0</v>
      </c>
      <c r="BJ166" s="14" t="s">
        <v>131</v>
      </c>
      <c r="BK166" s="168">
        <f t="shared" si="19"/>
        <v>0</v>
      </c>
      <c r="BL166" s="14" t="s">
        <v>130</v>
      </c>
      <c r="BM166" s="166" t="s">
        <v>239</v>
      </c>
    </row>
    <row r="167" spans="1:65" s="2" customFormat="1" ht="16.5" customHeight="1">
      <c r="A167" s="29"/>
      <c r="B167" s="154"/>
      <c r="C167" s="155" t="s">
        <v>240</v>
      </c>
      <c r="D167" s="155" t="s">
        <v>126</v>
      </c>
      <c r="E167" s="156" t="s">
        <v>241</v>
      </c>
      <c r="F167" s="157" t="s">
        <v>242</v>
      </c>
      <c r="G167" s="158" t="s">
        <v>129</v>
      </c>
      <c r="H167" s="159">
        <v>1693.375</v>
      </c>
      <c r="I167" s="160"/>
      <c r="J167" s="159">
        <f t="shared" si="10"/>
        <v>0</v>
      </c>
      <c r="K167" s="161"/>
      <c r="L167" s="30"/>
      <c r="M167" s="162" t="s">
        <v>1</v>
      </c>
      <c r="N167" s="163" t="s">
        <v>41</v>
      </c>
      <c r="O167" s="55"/>
      <c r="P167" s="164">
        <f t="shared" si="11"/>
        <v>0</v>
      </c>
      <c r="Q167" s="164">
        <v>0</v>
      </c>
      <c r="R167" s="164">
        <f t="shared" si="12"/>
        <v>0</v>
      </c>
      <c r="S167" s="164">
        <v>0</v>
      </c>
      <c r="T167" s="165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6" t="s">
        <v>130</v>
      </c>
      <c r="AT167" s="166" t="s">
        <v>126</v>
      </c>
      <c r="AU167" s="166" t="s">
        <v>131</v>
      </c>
      <c r="AY167" s="14" t="s">
        <v>124</v>
      </c>
      <c r="BE167" s="167">
        <f t="shared" si="14"/>
        <v>0</v>
      </c>
      <c r="BF167" s="167">
        <f t="shared" si="15"/>
        <v>0</v>
      </c>
      <c r="BG167" s="167">
        <f t="shared" si="16"/>
        <v>0</v>
      </c>
      <c r="BH167" s="167">
        <f t="shared" si="17"/>
        <v>0</v>
      </c>
      <c r="BI167" s="167">
        <f t="shared" si="18"/>
        <v>0</v>
      </c>
      <c r="BJ167" s="14" t="s">
        <v>131</v>
      </c>
      <c r="BK167" s="168">
        <f t="shared" si="19"/>
        <v>0</v>
      </c>
      <c r="BL167" s="14" t="s">
        <v>130</v>
      </c>
      <c r="BM167" s="166" t="s">
        <v>243</v>
      </c>
    </row>
    <row r="168" spans="1:65" s="2" customFormat="1" ht="24" customHeight="1">
      <c r="A168" s="29"/>
      <c r="B168" s="154"/>
      <c r="C168" s="155" t="s">
        <v>244</v>
      </c>
      <c r="D168" s="155" t="s">
        <v>126</v>
      </c>
      <c r="E168" s="156" t="s">
        <v>245</v>
      </c>
      <c r="F168" s="157" t="s">
        <v>246</v>
      </c>
      <c r="G168" s="158" t="s">
        <v>137</v>
      </c>
      <c r="H168" s="159">
        <v>3</v>
      </c>
      <c r="I168" s="160"/>
      <c r="J168" s="159">
        <f t="shared" si="10"/>
        <v>0</v>
      </c>
      <c r="K168" s="161"/>
      <c r="L168" s="30"/>
      <c r="M168" s="162" t="s">
        <v>1</v>
      </c>
      <c r="N168" s="163" t="s">
        <v>41</v>
      </c>
      <c r="O168" s="55"/>
      <c r="P168" s="164">
        <f t="shared" si="11"/>
        <v>0</v>
      </c>
      <c r="Q168" s="164">
        <v>1.6230000000000001E-2</v>
      </c>
      <c r="R168" s="164">
        <f t="shared" si="12"/>
        <v>4.8690000000000004E-2</v>
      </c>
      <c r="S168" s="164">
        <v>0</v>
      </c>
      <c r="T168" s="165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6" t="s">
        <v>130</v>
      </c>
      <c r="AT168" s="166" t="s">
        <v>126</v>
      </c>
      <c r="AU168" s="166" t="s">
        <v>131</v>
      </c>
      <c r="AY168" s="14" t="s">
        <v>124</v>
      </c>
      <c r="BE168" s="167">
        <f t="shared" si="14"/>
        <v>0</v>
      </c>
      <c r="BF168" s="167">
        <f t="shared" si="15"/>
        <v>0</v>
      </c>
      <c r="BG168" s="167">
        <f t="shared" si="16"/>
        <v>0</v>
      </c>
      <c r="BH168" s="167">
        <f t="shared" si="17"/>
        <v>0</v>
      </c>
      <c r="BI168" s="167">
        <f t="shared" si="18"/>
        <v>0</v>
      </c>
      <c r="BJ168" s="14" t="s">
        <v>131</v>
      </c>
      <c r="BK168" s="168">
        <f t="shared" si="19"/>
        <v>0</v>
      </c>
      <c r="BL168" s="14" t="s">
        <v>130</v>
      </c>
      <c r="BM168" s="166" t="s">
        <v>247</v>
      </c>
    </row>
    <row r="169" spans="1:65" s="2" customFormat="1" ht="16.5" customHeight="1">
      <c r="A169" s="29"/>
      <c r="B169" s="154"/>
      <c r="C169" s="155" t="s">
        <v>248</v>
      </c>
      <c r="D169" s="155" t="s">
        <v>126</v>
      </c>
      <c r="E169" s="156" t="s">
        <v>249</v>
      </c>
      <c r="F169" s="157" t="s">
        <v>250</v>
      </c>
      <c r="G169" s="158" t="s">
        <v>217</v>
      </c>
      <c r="H169" s="159">
        <v>167.15</v>
      </c>
      <c r="I169" s="160"/>
      <c r="J169" s="159">
        <f t="shared" si="10"/>
        <v>0</v>
      </c>
      <c r="K169" s="161"/>
      <c r="L169" s="30"/>
      <c r="M169" s="162" t="s">
        <v>1</v>
      </c>
      <c r="N169" s="163" t="s">
        <v>41</v>
      </c>
      <c r="O169" s="55"/>
      <c r="P169" s="164">
        <f t="shared" si="11"/>
        <v>0</v>
      </c>
      <c r="Q169" s="164">
        <v>1.9000000000000001E-4</v>
      </c>
      <c r="R169" s="164">
        <f t="shared" si="12"/>
        <v>3.1758500000000002E-2</v>
      </c>
      <c r="S169" s="164">
        <v>0</v>
      </c>
      <c r="T169" s="165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6" t="s">
        <v>130</v>
      </c>
      <c r="AT169" s="166" t="s">
        <v>126</v>
      </c>
      <c r="AU169" s="166" t="s">
        <v>131</v>
      </c>
      <c r="AY169" s="14" t="s">
        <v>124</v>
      </c>
      <c r="BE169" s="167">
        <f t="shared" si="14"/>
        <v>0</v>
      </c>
      <c r="BF169" s="167">
        <f t="shared" si="15"/>
        <v>0</v>
      </c>
      <c r="BG169" s="167">
        <f t="shared" si="16"/>
        <v>0</v>
      </c>
      <c r="BH169" s="167">
        <f t="shared" si="17"/>
        <v>0</v>
      </c>
      <c r="BI169" s="167">
        <f t="shared" si="18"/>
        <v>0</v>
      </c>
      <c r="BJ169" s="14" t="s">
        <v>131</v>
      </c>
      <c r="BK169" s="168">
        <f t="shared" si="19"/>
        <v>0</v>
      </c>
      <c r="BL169" s="14" t="s">
        <v>130</v>
      </c>
      <c r="BM169" s="166" t="s">
        <v>251</v>
      </c>
    </row>
    <row r="170" spans="1:65" s="2" customFormat="1" ht="16.5" customHeight="1">
      <c r="A170" s="29"/>
      <c r="B170" s="154"/>
      <c r="C170" s="155" t="s">
        <v>252</v>
      </c>
      <c r="D170" s="155" t="s">
        <v>126</v>
      </c>
      <c r="E170" s="156" t="s">
        <v>253</v>
      </c>
      <c r="F170" s="157" t="s">
        <v>254</v>
      </c>
      <c r="G170" s="158" t="s">
        <v>217</v>
      </c>
      <c r="H170" s="159">
        <v>167.15</v>
      </c>
      <c r="I170" s="160"/>
      <c r="J170" s="159">
        <f t="shared" si="10"/>
        <v>0</v>
      </c>
      <c r="K170" s="161"/>
      <c r="L170" s="30"/>
      <c r="M170" s="162" t="s">
        <v>1</v>
      </c>
      <c r="N170" s="163" t="s">
        <v>41</v>
      </c>
      <c r="O170" s="55"/>
      <c r="P170" s="164">
        <f t="shared" si="11"/>
        <v>0</v>
      </c>
      <c r="Q170" s="164">
        <v>2.0000000000000002E-5</v>
      </c>
      <c r="R170" s="164">
        <f t="shared" si="12"/>
        <v>3.3430000000000005E-3</v>
      </c>
      <c r="S170" s="164">
        <v>0</v>
      </c>
      <c r="T170" s="165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6" t="s">
        <v>130</v>
      </c>
      <c r="AT170" s="166" t="s">
        <v>126</v>
      </c>
      <c r="AU170" s="166" t="s">
        <v>131</v>
      </c>
      <c r="AY170" s="14" t="s">
        <v>124</v>
      </c>
      <c r="BE170" s="167">
        <f t="shared" si="14"/>
        <v>0</v>
      </c>
      <c r="BF170" s="167">
        <f t="shared" si="15"/>
        <v>0</v>
      </c>
      <c r="BG170" s="167">
        <f t="shared" si="16"/>
        <v>0</v>
      </c>
      <c r="BH170" s="167">
        <f t="shared" si="17"/>
        <v>0</v>
      </c>
      <c r="BI170" s="167">
        <f t="shared" si="18"/>
        <v>0</v>
      </c>
      <c r="BJ170" s="14" t="s">
        <v>131</v>
      </c>
      <c r="BK170" s="168">
        <f t="shared" si="19"/>
        <v>0</v>
      </c>
      <c r="BL170" s="14" t="s">
        <v>130</v>
      </c>
      <c r="BM170" s="166" t="s">
        <v>255</v>
      </c>
    </row>
    <row r="171" spans="1:65" s="2" customFormat="1" ht="16.5" customHeight="1">
      <c r="A171" s="29"/>
      <c r="B171" s="154"/>
      <c r="C171" s="155" t="s">
        <v>256</v>
      </c>
      <c r="D171" s="155" t="s">
        <v>126</v>
      </c>
      <c r="E171" s="156" t="s">
        <v>257</v>
      </c>
      <c r="F171" s="157" t="s">
        <v>258</v>
      </c>
      <c r="G171" s="158" t="s">
        <v>217</v>
      </c>
      <c r="H171" s="159">
        <v>708.58</v>
      </c>
      <c r="I171" s="160"/>
      <c r="J171" s="159">
        <f t="shared" si="10"/>
        <v>0</v>
      </c>
      <c r="K171" s="161"/>
      <c r="L171" s="30"/>
      <c r="M171" s="162" t="s">
        <v>1</v>
      </c>
      <c r="N171" s="163" t="s">
        <v>41</v>
      </c>
      <c r="O171" s="55"/>
      <c r="P171" s="164">
        <f t="shared" si="11"/>
        <v>0</v>
      </c>
      <c r="Q171" s="164">
        <v>3.0000000000000001E-5</v>
      </c>
      <c r="R171" s="164">
        <f t="shared" si="12"/>
        <v>2.1257400000000003E-2</v>
      </c>
      <c r="S171" s="164">
        <v>0</v>
      </c>
      <c r="T171" s="165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6" t="s">
        <v>130</v>
      </c>
      <c r="AT171" s="166" t="s">
        <v>126</v>
      </c>
      <c r="AU171" s="166" t="s">
        <v>131</v>
      </c>
      <c r="AY171" s="14" t="s">
        <v>124</v>
      </c>
      <c r="BE171" s="167">
        <f t="shared" si="14"/>
        <v>0</v>
      </c>
      <c r="BF171" s="167">
        <f t="shared" si="15"/>
        <v>0</v>
      </c>
      <c r="BG171" s="167">
        <f t="shared" si="16"/>
        <v>0</v>
      </c>
      <c r="BH171" s="167">
        <f t="shared" si="17"/>
        <v>0</v>
      </c>
      <c r="BI171" s="167">
        <f t="shared" si="18"/>
        <v>0</v>
      </c>
      <c r="BJ171" s="14" t="s">
        <v>131</v>
      </c>
      <c r="BK171" s="168">
        <f t="shared" si="19"/>
        <v>0</v>
      </c>
      <c r="BL171" s="14" t="s">
        <v>130</v>
      </c>
      <c r="BM171" s="166" t="s">
        <v>259</v>
      </c>
    </row>
    <row r="172" spans="1:65" s="2" customFormat="1" ht="16.5" customHeight="1">
      <c r="A172" s="29"/>
      <c r="B172" s="154"/>
      <c r="C172" s="155" t="s">
        <v>260</v>
      </c>
      <c r="D172" s="155" t="s">
        <v>126</v>
      </c>
      <c r="E172" s="156" t="s">
        <v>261</v>
      </c>
      <c r="F172" s="157" t="s">
        <v>262</v>
      </c>
      <c r="G172" s="158" t="s">
        <v>217</v>
      </c>
      <c r="H172" s="159">
        <v>209.15</v>
      </c>
      <c r="I172" s="160"/>
      <c r="J172" s="159">
        <f t="shared" si="10"/>
        <v>0</v>
      </c>
      <c r="K172" s="161"/>
      <c r="L172" s="30"/>
      <c r="M172" s="162" t="s">
        <v>1</v>
      </c>
      <c r="N172" s="163" t="s">
        <v>41</v>
      </c>
      <c r="O172" s="55"/>
      <c r="P172" s="164">
        <f t="shared" si="11"/>
        <v>0</v>
      </c>
      <c r="Q172" s="164">
        <v>1E-4</v>
      </c>
      <c r="R172" s="164">
        <f t="shared" si="12"/>
        <v>2.0915000000000003E-2</v>
      </c>
      <c r="S172" s="164">
        <v>0</v>
      </c>
      <c r="T172" s="165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6" t="s">
        <v>130</v>
      </c>
      <c r="AT172" s="166" t="s">
        <v>126</v>
      </c>
      <c r="AU172" s="166" t="s">
        <v>131</v>
      </c>
      <c r="AY172" s="14" t="s">
        <v>124</v>
      </c>
      <c r="BE172" s="167">
        <f t="shared" si="14"/>
        <v>0</v>
      </c>
      <c r="BF172" s="167">
        <f t="shared" si="15"/>
        <v>0</v>
      </c>
      <c r="BG172" s="167">
        <f t="shared" si="16"/>
        <v>0</v>
      </c>
      <c r="BH172" s="167">
        <f t="shared" si="17"/>
        <v>0</v>
      </c>
      <c r="BI172" s="167">
        <f t="shared" si="18"/>
        <v>0</v>
      </c>
      <c r="BJ172" s="14" t="s">
        <v>131</v>
      </c>
      <c r="BK172" s="168">
        <f t="shared" si="19"/>
        <v>0</v>
      </c>
      <c r="BL172" s="14" t="s">
        <v>130</v>
      </c>
      <c r="BM172" s="166" t="s">
        <v>263</v>
      </c>
    </row>
    <row r="173" spans="1:65" s="2" customFormat="1" ht="16.5" customHeight="1">
      <c r="A173" s="29"/>
      <c r="B173" s="154"/>
      <c r="C173" s="155" t="s">
        <v>264</v>
      </c>
      <c r="D173" s="155" t="s">
        <v>126</v>
      </c>
      <c r="E173" s="156" t="s">
        <v>265</v>
      </c>
      <c r="F173" s="157" t="s">
        <v>266</v>
      </c>
      <c r="G173" s="158" t="s">
        <v>217</v>
      </c>
      <c r="H173" s="159">
        <v>764.77</v>
      </c>
      <c r="I173" s="160"/>
      <c r="J173" s="159">
        <f t="shared" si="10"/>
        <v>0</v>
      </c>
      <c r="K173" s="161"/>
      <c r="L173" s="30"/>
      <c r="M173" s="162" t="s">
        <v>1</v>
      </c>
      <c r="N173" s="163" t="s">
        <v>41</v>
      </c>
      <c r="O173" s="55"/>
      <c r="P173" s="164">
        <f t="shared" si="11"/>
        <v>0</v>
      </c>
      <c r="Q173" s="164">
        <v>2.0000000000000002E-5</v>
      </c>
      <c r="R173" s="164">
        <f t="shared" si="12"/>
        <v>1.5295400000000001E-2</v>
      </c>
      <c r="S173" s="164">
        <v>0</v>
      </c>
      <c r="T173" s="165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6" t="s">
        <v>130</v>
      </c>
      <c r="AT173" s="166" t="s">
        <v>126</v>
      </c>
      <c r="AU173" s="166" t="s">
        <v>131</v>
      </c>
      <c r="AY173" s="14" t="s">
        <v>124</v>
      </c>
      <c r="BE173" s="167">
        <f t="shared" si="14"/>
        <v>0</v>
      </c>
      <c r="BF173" s="167">
        <f t="shared" si="15"/>
        <v>0</v>
      </c>
      <c r="BG173" s="167">
        <f t="shared" si="16"/>
        <v>0</v>
      </c>
      <c r="BH173" s="167">
        <f t="shared" si="17"/>
        <v>0</v>
      </c>
      <c r="BI173" s="167">
        <f t="shared" si="18"/>
        <v>0</v>
      </c>
      <c r="BJ173" s="14" t="s">
        <v>131</v>
      </c>
      <c r="BK173" s="168">
        <f t="shared" si="19"/>
        <v>0</v>
      </c>
      <c r="BL173" s="14" t="s">
        <v>130</v>
      </c>
      <c r="BM173" s="166" t="s">
        <v>267</v>
      </c>
    </row>
    <row r="174" spans="1:65" s="2" customFormat="1" ht="36" customHeight="1">
      <c r="A174" s="29"/>
      <c r="B174" s="154"/>
      <c r="C174" s="155" t="s">
        <v>268</v>
      </c>
      <c r="D174" s="155" t="s">
        <v>126</v>
      </c>
      <c r="E174" s="156" t="s">
        <v>269</v>
      </c>
      <c r="F174" s="157" t="s">
        <v>270</v>
      </c>
      <c r="G174" s="158" t="s">
        <v>129</v>
      </c>
      <c r="H174" s="159">
        <v>2.5</v>
      </c>
      <c r="I174" s="160"/>
      <c r="J174" s="159">
        <f t="shared" si="10"/>
        <v>0</v>
      </c>
      <c r="K174" s="161"/>
      <c r="L174" s="30"/>
      <c r="M174" s="162" t="s">
        <v>1</v>
      </c>
      <c r="N174" s="163" t="s">
        <v>41</v>
      </c>
      <c r="O174" s="55"/>
      <c r="P174" s="164">
        <f t="shared" si="11"/>
        <v>0</v>
      </c>
      <c r="Q174" s="164">
        <v>0</v>
      </c>
      <c r="R174" s="164">
        <f t="shared" si="12"/>
        <v>0</v>
      </c>
      <c r="S174" s="164">
        <v>6.5000000000000002E-2</v>
      </c>
      <c r="T174" s="165">
        <f t="shared" si="13"/>
        <v>0.16250000000000001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6" t="s">
        <v>130</v>
      </c>
      <c r="AT174" s="166" t="s">
        <v>126</v>
      </c>
      <c r="AU174" s="166" t="s">
        <v>131</v>
      </c>
      <c r="AY174" s="14" t="s">
        <v>124</v>
      </c>
      <c r="BE174" s="167">
        <f t="shared" si="14"/>
        <v>0</v>
      </c>
      <c r="BF174" s="167">
        <f t="shared" si="15"/>
        <v>0</v>
      </c>
      <c r="BG174" s="167">
        <f t="shared" si="16"/>
        <v>0</v>
      </c>
      <c r="BH174" s="167">
        <f t="shared" si="17"/>
        <v>0</v>
      </c>
      <c r="BI174" s="167">
        <f t="shared" si="18"/>
        <v>0</v>
      </c>
      <c r="BJ174" s="14" t="s">
        <v>131</v>
      </c>
      <c r="BK174" s="168">
        <f t="shared" si="19"/>
        <v>0</v>
      </c>
      <c r="BL174" s="14" t="s">
        <v>130</v>
      </c>
      <c r="BM174" s="166" t="s">
        <v>271</v>
      </c>
    </row>
    <row r="175" spans="1:65" s="2" customFormat="1" ht="24" customHeight="1">
      <c r="A175" s="29"/>
      <c r="B175" s="154"/>
      <c r="C175" s="155" t="s">
        <v>272</v>
      </c>
      <c r="D175" s="155" t="s">
        <v>126</v>
      </c>
      <c r="E175" s="156" t="s">
        <v>273</v>
      </c>
      <c r="F175" s="157" t="s">
        <v>274</v>
      </c>
      <c r="G175" s="158" t="s">
        <v>217</v>
      </c>
      <c r="H175" s="159">
        <v>185.55</v>
      </c>
      <c r="I175" s="160"/>
      <c r="J175" s="159">
        <f t="shared" si="10"/>
        <v>0</v>
      </c>
      <c r="K175" s="161"/>
      <c r="L175" s="30"/>
      <c r="M175" s="162" t="s">
        <v>1</v>
      </c>
      <c r="N175" s="163" t="s">
        <v>41</v>
      </c>
      <c r="O175" s="55"/>
      <c r="P175" s="164">
        <f t="shared" si="11"/>
        <v>0</v>
      </c>
      <c r="Q175" s="164">
        <v>0</v>
      </c>
      <c r="R175" s="164">
        <f t="shared" si="12"/>
        <v>0</v>
      </c>
      <c r="S175" s="164">
        <v>0.02</v>
      </c>
      <c r="T175" s="165">
        <f t="shared" si="13"/>
        <v>3.7110000000000003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6" t="s">
        <v>130</v>
      </c>
      <c r="AT175" s="166" t="s">
        <v>126</v>
      </c>
      <c r="AU175" s="166" t="s">
        <v>131</v>
      </c>
      <c r="AY175" s="14" t="s">
        <v>124</v>
      </c>
      <c r="BE175" s="167">
        <f t="shared" si="14"/>
        <v>0</v>
      </c>
      <c r="BF175" s="167">
        <f t="shared" si="15"/>
        <v>0</v>
      </c>
      <c r="BG175" s="167">
        <f t="shared" si="16"/>
        <v>0</v>
      </c>
      <c r="BH175" s="167">
        <f t="shared" si="17"/>
        <v>0</v>
      </c>
      <c r="BI175" s="167">
        <f t="shared" si="18"/>
        <v>0</v>
      </c>
      <c r="BJ175" s="14" t="s">
        <v>131</v>
      </c>
      <c r="BK175" s="168">
        <f t="shared" si="19"/>
        <v>0</v>
      </c>
      <c r="BL175" s="14" t="s">
        <v>130</v>
      </c>
      <c r="BM175" s="166" t="s">
        <v>275</v>
      </c>
    </row>
    <row r="176" spans="1:65" s="2" customFormat="1" ht="16.5" customHeight="1">
      <c r="A176" s="29"/>
      <c r="B176" s="154"/>
      <c r="C176" s="155" t="s">
        <v>276</v>
      </c>
      <c r="D176" s="155" t="s">
        <v>126</v>
      </c>
      <c r="E176" s="156" t="s">
        <v>277</v>
      </c>
      <c r="F176" s="157" t="s">
        <v>278</v>
      </c>
      <c r="G176" s="158" t="s">
        <v>137</v>
      </c>
      <c r="H176" s="159">
        <v>1</v>
      </c>
      <c r="I176" s="160"/>
      <c r="J176" s="159">
        <f t="shared" si="10"/>
        <v>0</v>
      </c>
      <c r="K176" s="161"/>
      <c r="L176" s="30"/>
      <c r="M176" s="162" t="s">
        <v>1</v>
      </c>
      <c r="N176" s="163" t="s">
        <v>41</v>
      </c>
      <c r="O176" s="55"/>
      <c r="P176" s="164">
        <f t="shared" si="11"/>
        <v>0</v>
      </c>
      <c r="Q176" s="164">
        <v>0</v>
      </c>
      <c r="R176" s="164">
        <f t="shared" si="12"/>
        <v>0</v>
      </c>
      <c r="S176" s="164">
        <v>0</v>
      </c>
      <c r="T176" s="165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6" t="s">
        <v>191</v>
      </c>
      <c r="AT176" s="166" t="s">
        <v>126</v>
      </c>
      <c r="AU176" s="166" t="s">
        <v>131</v>
      </c>
      <c r="AY176" s="14" t="s">
        <v>124</v>
      </c>
      <c r="BE176" s="167">
        <f t="shared" si="14"/>
        <v>0</v>
      </c>
      <c r="BF176" s="167">
        <f t="shared" si="15"/>
        <v>0</v>
      </c>
      <c r="BG176" s="167">
        <f t="shared" si="16"/>
        <v>0</v>
      </c>
      <c r="BH176" s="167">
        <f t="shared" si="17"/>
        <v>0</v>
      </c>
      <c r="BI176" s="167">
        <f t="shared" si="18"/>
        <v>0</v>
      </c>
      <c r="BJ176" s="14" t="s">
        <v>131</v>
      </c>
      <c r="BK176" s="168">
        <f t="shared" si="19"/>
        <v>0</v>
      </c>
      <c r="BL176" s="14" t="s">
        <v>191</v>
      </c>
      <c r="BM176" s="166" t="s">
        <v>279</v>
      </c>
    </row>
    <row r="177" spans="1:65" s="2" customFormat="1" ht="24" customHeight="1">
      <c r="A177" s="29"/>
      <c r="B177" s="154"/>
      <c r="C177" s="169" t="s">
        <v>280</v>
      </c>
      <c r="D177" s="169" t="s">
        <v>281</v>
      </c>
      <c r="E177" s="170" t="s">
        <v>282</v>
      </c>
      <c r="F177" s="171" t="s">
        <v>283</v>
      </c>
      <c r="G177" s="172" t="s">
        <v>137</v>
      </c>
      <c r="H177" s="173">
        <v>1</v>
      </c>
      <c r="I177" s="174"/>
      <c r="J177" s="173">
        <f t="shared" si="10"/>
        <v>0</v>
      </c>
      <c r="K177" s="175"/>
      <c r="L177" s="176"/>
      <c r="M177" s="177" t="s">
        <v>1</v>
      </c>
      <c r="N177" s="178" t="s">
        <v>41</v>
      </c>
      <c r="O177" s="55"/>
      <c r="P177" s="164">
        <f t="shared" si="11"/>
        <v>0</v>
      </c>
      <c r="Q177" s="164">
        <v>6.9999999999999999E-4</v>
      </c>
      <c r="R177" s="164">
        <f t="shared" si="12"/>
        <v>6.9999999999999999E-4</v>
      </c>
      <c r="S177" s="164">
        <v>0</v>
      </c>
      <c r="T177" s="165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6" t="s">
        <v>256</v>
      </c>
      <c r="AT177" s="166" t="s">
        <v>281</v>
      </c>
      <c r="AU177" s="166" t="s">
        <v>131</v>
      </c>
      <c r="AY177" s="14" t="s">
        <v>124</v>
      </c>
      <c r="BE177" s="167">
        <f t="shared" si="14"/>
        <v>0</v>
      </c>
      <c r="BF177" s="167">
        <f t="shared" si="15"/>
        <v>0</v>
      </c>
      <c r="BG177" s="167">
        <f t="shared" si="16"/>
        <v>0</v>
      </c>
      <c r="BH177" s="167">
        <f t="shared" si="17"/>
        <v>0</v>
      </c>
      <c r="BI177" s="167">
        <f t="shared" si="18"/>
        <v>0</v>
      </c>
      <c r="BJ177" s="14" t="s">
        <v>131</v>
      </c>
      <c r="BK177" s="168">
        <f t="shared" si="19"/>
        <v>0</v>
      </c>
      <c r="BL177" s="14" t="s">
        <v>191</v>
      </c>
      <c r="BM177" s="166" t="s">
        <v>284</v>
      </c>
    </row>
    <row r="178" spans="1:65" s="2" customFormat="1" ht="16.5" customHeight="1">
      <c r="A178" s="29"/>
      <c r="B178" s="154"/>
      <c r="C178" s="155" t="s">
        <v>285</v>
      </c>
      <c r="D178" s="155" t="s">
        <v>126</v>
      </c>
      <c r="E178" s="156" t="s">
        <v>286</v>
      </c>
      <c r="F178" s="157" t="s">
        <v>287</v>
      </c>
      <c r="G178" s="158" t="s">
        <v>137</v>
      </c>
      <c r="H178" s="159">
        <v>2</v>
      </c>
      <c r="I178" s="160"/>
      <c r="J178" s="159">
        <f t="shared" si="10"/>
        <v>0</v>
      </c>
      <c r="K178" s="161"/>
      <c r="L178" s="30"/>
      <c r="M178" s="162" t="s">
        <v>1</v>
      </c>
      <c r="N178" s="163" t="s">
        <v>41</v>
      </c>
      <c r="O178" s="55"/>
      <c r="P178" s="164">
        <f t="shared" si="11"/>
        <v>0</v>
      </c>
      <c r="Q178" s="164">
        <v>0</v>
      </c>
      <c r="R178" s="164">
        <f t="shared" si="12"/>
        <v>0</v>
      </c>
      <c r="S178" s="164">
        <v>0</v>
      </c>
      <c r="T178" s="165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6" t="s">
        <v>191</v>
      </c>
      <c r="AT178" s="166" t="s">
        <v>126</v>
      </c>
      <c r="AU178" s="166" t="s">
        <v>131</v>
      </c>
      <c r="AY178" s="14" t="s">
        <v>124</v>
      </c>
      <c r="BE178" s="167">
        <f t="shared" si="14"/>
        <v>0</v>
      </c>
      <c r="BF178" s="167">
        <f t="shared" si="15"/>
        <v>0</v>
      </c>
      <c r="BG178" s="167">
        <f t="shared" si="16"/>
        <v>0</v>
      </c>
      <c r="BH178" s="167">
        <f t="shared" si="17"/>
        <v>0</v>
      </c>
      <c r="BI178" s="167">
        <f t="shared" si="18"/>
        <v>0</v>
      </c>
      <c r="BJ178" s="14" t="s">
        <v>131</v>
      </c>
      <c r="BK178" s="168">
        <f t="shared" si="19"/>
        <v>0</v>
      </c>
      <c r="BL178" s="14" t="s">
        <v>191</v>
      </c>
      <c r="BM178" s="166" t="s">
        <v>288</v>
      </c>
    </row>
    <row r="179" spans="1:65" s="2" customFormat="1" ht="24" customHeight="1">
      <c r="A179" s="29"/>
      <c r="B179" s="154"/>
      <c r="C179" s="155" t="s">
        <v>289</v>
      </c>
      <c r="D179" s="155" t="s">
        <v>126</v>
      </c>
      <c r="E179" s="156" t="s">
        <v>290</v>
      </c>
      <c r="F179" s="157" t="s">
        <v>291</v>
      </c>
      <c r="G179" s="158" t="s">
        <v>137</v>
      </c>
      <c r="H179" s="159">
        <v>3</v>
      </c>
      <c r="I179" s="160"/>
      <c r="J179" s="159">
        <f t="shared" si="10"/>
        <v>0</v>
      </c>
      <c r="K179" s="161"/>
      <c r="L179" s="30"/>
      <c r="M179" s="162" t="s">
        <v>1</v>
      </c>
      <c r="N179" s="163" t="s">
        <v>41</v>
      </c>
      <c r="O179" s="55"/>
      <c r="P179" s="164">
        <f t="shared" si="11"/>
        <v>0</v>
      </c>
      <c r="Q179" s="164">
        <v>0</v>
      </c>
      <c r="R179" s="164">
        <f t="shared" si="12"/>
        <v>0</v>
      </c>
      <c r="S179" s="164">
        <v>0</v>
      </c>
      <c r="T179" s="165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6" t="s">
        <v>191</v>
      </c>
      <c r="AT179" s="166" t="s">
        <v>126</v>
      </c>
      <c r="AU179" s="166" t="s">
        <v>131</v>
      </c>
      <c r="AY179" s="14" t="s">
        <v>124</v>
      </c>
      <c r="BE179" s="167">
        <f t="shared" si="14"/>
        <v>0</v>
      </c>
      <c r="BF179" s="167">
        <f t="shared" si="15"/>
        <v>0</v>
      </c>
      <c r="BG179" s="167">
        <f t="shared" si="16"/>
        <v>0</v>
      </c>
      <c r="BH179" s="167">
        <f t="shared" si="17"/>
        <v>0</v>
      </c>
      <c r="BI179" s="167">
        <f t="shared" si="18"/>
        <v>0</v>
      </c>
      <c r="BJ179" s="14" t="s">
        <v>131</v>
      </c>
      <c r="BK179" s="168">
        <f t="shared" si="19"/>
        <v>0</v>
      </c>
      <c r="BL179" s="14" t="s">
        <v>191</v>
      </c>
      <c r="BM179" s="166" t="s">
        <v>292</v>
      </c>
    </row>
    <row r="180" spans="1:65" s="2" customFormat="1" ht="24" customHeight="1">
      <c r="A180" s="29"/>
      <c r="B180" s="154"/>
      <c r="C180" s="169" t="s">
        <v>293</v>
      </c>
      <c r="D180" s="169" t="s">
        <v>281</v>
      </c>
      <c r="E180" s="170" t="s">
        <v>294</v>
      </c>
      <c r="F180" s="171" t="s">
        <v>295</v>
      </c>
      <c r="G180" s="172" t="s">
        <v>137</v>
      </c>
      <c r="H180" s="173">
        <v>2</v>
      </c>
      <c r="I180" s="174"/>
      <c r="J180" s="173">
        <f t="shared" si="10"/>
        <v>0</v>
      </c>
      <c r="K180" s="175"/>
      <c r="L180" s="176"/>
      <c r="M180" s="177" t="s">
        <v>1</v>
      </c>
      <c r="N180" s="178" t="s">
        <v>41</v>
      </c>
      <c r="O180" s="55"/>
      <c r="P180" s="164">
        <f t="shared" si="11"/>
        <v>0</v>
      </c>
      <c r="Q180" s="164">
        <v>6.9999999999999999E-4</v>
      </c>
      <c r="R180" s="164">
        <f t="shared" si="12"/>
        <v>1.4E-3</v>
      </c>
      <c r="S180" s="164">
        <v>0</v>
      </c>
      <c r="T180" s="165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6" t="s">
        <v>256</v>
      </c>
      <c r="AT180" s="166" t="s">
        <v>281</v>
      </c>
      <c r="AU180" s="166" t="s">
        <v>131</v>
      </c>
      <c r="AY180" s="14" t="s">
        <v>124</v>
      </c>
      <c r="BE180" s="167">
        <f t="shared" si="14"/>
        <v>0</v>
      </c>
      <c r="BF180" s="167">
        <f t="shared" si="15"/>
        <v>0</v>
      </c>
      <c r="BG180" s="167">
        <f t="shared" si="16"/>
        <v>0</v>
      </c>
      <c r="BH180" s="167">
        <f t="shared" si="17"/>
        <v>0</v>
      </c>
      <c r="BI180" s="167">
        <f t="shared" si="18"/>
        <v>0</v>
      </c>
      <c r="BJ180" s="14" t="s">
        <v>131</v>
      </c>
      <c r="BK180" s="168">
        <f t="shared" si="19"/>
        <v>0</v>
      </c>
      <c r="BL180" s="14" t="s">
        <v>191</v>
      </c>
      <c r="BM180" s="166" t="s">
        <v>296</v>
      </c>
    </row>
    <row r="181" spans="1:65" s="2" customFormat="1" ht="16.5" customHeight="1">
      <c r="A181" s="29"/>
      <c r="B181" s="154"/>
      <c r="C181" s="155" t="s">
        <v>297</v>
      </c>
      <c r="D181" s="155" t="s">
        <v>126</v>
      </c>
      <c r="E181" s="156" t="s">
        <v>298</v>
      </c>
      <c r="F181" s="157" t="s">
        <v>299</v>
      </c>
      <c r="G181" s="158" t="s">
        <v>137</v>
      </c>
      <c r="H181" s="159">
        <v>2</v>
      </c>
      <c r="I181" s="160"/>
      <c r="J181" s="159">
        <f t="shared" si="10"/>
        <v>0</v>
      </c>
      <c r="K181" s="161"/>
      <c r="L181" s="30"/>
      <c r="M181" s="162" t="s">
        <v>1</v>
      </c>
      <c r="N181" s="163" t="s">
        <v>41</v>
      </c>
      <c r="O181" s="55"/>
      <c r="P181" s="164">
        <f t="shared" si="11"/>
        <v>0</v>
      </c>
      <c r="Q181" s="164">
        <v>0</v>
      </c>
      <c r="R181" s="164">
        <f t="shared" si="12"/>
        <v>0</v>
      </c>
      <c r="S181" s="164">
        <v>3.6999999999999998E-2</v>
      </c>
      <c r="T181" s="165">
        <f t="shared" si="13"/>
        <v>7.3999999999999996E-2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6" t="s">
        <v>130</v>
      </c>
      <c r="AT181" s="166" t="s">
        <v>126</v>
      </c>
      <c r="AU181" s="166" t="s">
        <v>131</v>
      </c>
      <c r="AY181" s="14" t="s">
        <v>124</v>
      </c>
      <c r="BE181" s="167">
        <f t="shared" si="14"/>
        <v>0</v>
      </c>
      <c r="BF181" s="167">
        <f t="shared" si="15"/>
        <v>0</v>
      </c>
      <c r="BG181" s="167">
        <f t="shared" si="16"/>
        <v>0</v>
      </c>
      <c r="BH181" s="167">
        <f t="shared" si="17"/>
        <v>0</v>
      </c>
      <c r="BI181" s="167">
        <f t="shared" si="18"/>
        <v>0</v>
      </c>
      <c r="BJ181" s="14" t="s">
        <v>131</v>
      </c>
      <c r="BK181" s="168">
        <f t="shared" si="19"/>
        <v>0</v>
      </c>
      <c r="BL181" s="14" t="s">
        <v>130</v>
      </c>
      <c r="BM181" s="166" t="s">
        <v>300</v>
      </c>
    </row>
    <row r="182" spans="1:65" s="2" customFormat="1" ht="16.5" customHeight="1">
      <c r="A182" s="29"/>
      <c r="B182" s="154"/>
      <c r="C182" s="155" t="s">
        <v>301</v>
      </c>
      <c r="D182" s="155" t="s">
        <v>126</v>
      </c>
      <c r="E182" s="156" t="s">
        <v>302</v>
      </c>
      <c r="F182" s="157" t="s">
        <v>303</v>
      </c>
      <c r="G182" s="158" t="s">
        <v>137</v>
      </c>
      <c r="H182" s="159">
        <v>1</v>
      </c>
      <c r="I182" s="160"/>
      <c r="J182" s="159">
        <f t="shared" si="10"/>
        <v>0</v>
      </c>
      <c r="K182" s="161"/>
      <c r="L182" s="30"/>
      <c r="M182" s="162" t="s">
        <v>1</v>
      </c>
      <c r="N182" s="163" t="s">
        <v>41</v>
      </c>
      <c r="O182" s="55"/>
      <c r="P182" s="164">
        <f t="shared" si="11"/>
        <v>0</v>
      </c>
      <c r="Q182" s="164">
        <v>5.0000000000000002E-5</v>
      </c>
      <c r="R182" s="164">
        <f t="shared" si="12"/>
        <v>5.0000000000000002E-5</v>
      </c>
      <c r="S182" s="164">
        <v>0</v>
      </c>
      <c r="T182" s="165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6" t="s">
        <v>130</v>
      </c>
      <c r="AT182" s="166" t="s">
        <v>126</v>
      </c>
      <c r="AU182" s="166" t="s">
        <v>131</v>
      </c>
      <c r="AY182" s="14" t="s">
        <v>124</v>
      </c>
      <c r="BE182" s="167">
        <f t="shared" si="14"/>
        <v>0</v>
      </c>
      <c r="BF182" s="167">
        <f t="shared" si="15"/>
        <v>0</v>
      </c>
      <c r="BG182" s="167">
        <f t="shared" si="16"/>
        <v>0</v>
      </c>
      <c r="BH182" s="167">
        <f t="shared" si="17"/>
        <v>0</v>
      </c>
      <c r="BI182" s="167">
        <f t="shared" si="18"/>
        <v>0</v>
      </c>
      <c r="BJ182" s="14" t="s">
        <v>131</v>
      </c>
      <c r="BK182" s="168">
        <f t="shared" si="19"/>
        <v>0</v>
      </c>
      <c r="BL182" s="14" t="s">
        <v>130</v>
      </c>
      <c r="BM182" s="166" t="s">
        <v>304</v>
      </c>
    </row>
    <row r="183" spans="1:65" s="2" customFormat="1" ht="16.5" customHeight="1">
      <c r="A183" s="29"/>
      <c r="B183" s="154"/>
      <c r="C183" s="155" t="s">
        <v>305</v>
      </c>
      <c r="D183" s="155" t="s">
        <v>126</v>
      </c>
      <c r="E183" s="156" t="s">
        <v>306</v>
      </c>
      <c r="F183" s="157" t="s">
        <v>307</v>
      </c>
      <c r="G183" s="158" t="s">
        <v>308</v>
      </c>
      <c r="H183" s="159">
        <v>3</v>
      </c>
      <c r="I183" s="160"/>
      <c r="J183" s="159">
        <f t="shared" si="10"/>
        <v>0</v>
      </c>
      <c r="K183" s="161"/>
      <c r="L183" s="30"/>
      <c r="M183" s="162" t="s">
        <v>1</v>
      </c>
      <c r="N183" s="163" t="s">
        <v>41</v>
      </c>
      <c r="O183" s="55"/>
      <c r="P183" s="164">
        <f t="shared" si="11"/>
        <v>0</v>
      </c>
      <c r="Q183" s="164">
        <v>0</v>
      </c>
      <c r="R183" s="164">
        <f t="shared" si="12"/>
        <v>0</v>
      </c>
      <c r="S183" s="164">
        <v>0</v>
      </c>
      <c r="T183" s="165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6" t="s">
        <v>130</v>
      </c>
      <c r="AT183" s="166" t="s">
        <v>126</v>
      </c>
      <c r="AU183" s="166" t="s">
        <v>131</v>
      </c>
      <c r="AY183" s="14" t="s">
        <v>124</v>
      </c>
      <c r="BE183" s="167">
        <f t="shared" si="14"/>
        <v>0</v>
      </c>
      <c r="BF183" s="167">
        <f t="shared" si="15"/>
        <v>0</v>
      </c>
      <c r="BG183" s="167">
        <f t="shared" si="16"/>
        <v>0</v>
      </c>
      <c r="BH183" s="167">
        <f t="shared" si="17"/>
        <v>0</v>
      </c>
      <c r="BI183" s="167">
        <f t="shared" si="18"/>
        <v>0</v>
      </c>
      <c r="BJ183" s="14" t="s">
        <v>131</v>
      </c>
      <c r="BK183" s="168">
        <f t="shared" si="19"/>
        <v>0</v>
      </c>
      <c r="BL183" s="14" t="s">
        <v>130</v>
      </c>
      <c r="BM183" s="166" t="s">
        <v>309</v>
      </c>
    </row>
    <row r="184" spans="1:65" s="2" customFormat="1" ht="24" customHeight="1">
      <c r="A184" s="29"/>
      <c r="B184" s="154"/>
      <c r="C184" s="155" t="s">
        <v>310</v>
      </c>
      <c r="D184" s="155" t="s">
        <v>126</v>
      </c>
      <c r="E184" s="156" t="s">
        <v>311</v>
      </c>
      <c r="F184" s="157" t="s">
        <v>312</v>
      </c>
      <c r="G184" s="158" t="s">
        <v>313</v>
      </c>
      <c r="H184" s="159">
        <v>10</v>
      </c>
      <c r="I184" s="160"/>
      <c r="J184" s="159">
        <f t="shared" si="10"/>
        <v>0</v>
      </c>
      <c r="K184" s="161"/>
      <c r="L184" s="30"/>
      <c r="M184" s="162" t="s">
        <v>1</v>
      </c>
      <c r="N184" s="163" t="s">
        <v>41</v>
      </c>
      <c r="O184" s="55"/>
      <c r="P184" s="164">
        <f t="shared" si="11"/>
        <v>0</v>
      </c>
      <c r="Q184" s="164">
        <v>0</v>
      </c>
      <c r="R184" s="164">
        <f t="shared" si="12"/>
        <v>0</v>
      </c>
      <c r="S184" s="164">
        <v>0</v>
      </c>
      <c r="T184" s="165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6" t="s">
        <v>314</v>
      </c>
      <c r="AT184" s="166" t="s">
        <v>126</v>
      </c>
      <c r="AU184" s="166" t="s">
        <v>131</v>
      </c>
      <c r="AY184" s="14" t="s">
        <v>124</v>
      </c>
      <c r="BE184" s="167">
        <f t="shared" si="14"/>
        <v>0</v>
      </c>
      <c r="BF184" s="167">
        <f t="shared" si="15"/>
        <v>0</v>
      </c>
      <c r="BG184" s="167">
        <f t="shared" si="16"/>
        <v>0</v>
      </c>
      <c r="BH184" s="167">
        <f t="shared" si="17"/>
        <v>0</v>
      </c>
      <c r="BI184" s="167">
        <f t="shared" si="18"/>
        <v>0</v>
      </c>
      <c r="BJ184" s="14" t="s">
        <v>131</v>
      </c>
      <c r="BK184" s="168">
        <f t="shared" si="19"/>
        <v>0</v>
      </c>
      <c r="BL184" s="14" t="s">
        <v>314</v>
      </c>
      <c r="BM184" s="166" t="s">
        <v>315</v>
      </c>
    </row>
    <row r="185" spans="1:65" s="2" customFormat="1" ht="24" customHeight="1">
      <c r="A185" s="29"/>
      <c r="B185" s="154"/>
      <c r="C185" s="155" t="s">
        <v>316</v>
      </c>
      <c r="D185" s="155" t="s">
        <v>126</v>
      </c>
      <c r="E185" s="156" t="s">
        <v>317</v>
      </c>
      <c r="F185" s="157" t="s">
        <v>318</v>
      </c>
      <c r="G185" s="158" t="s">
        <v>313</v>
      </c>
      <c r="H185" s="159">
        <v>10</v>
      </c>
      <c r="I185" s="160"/>
      <c r="J185" s="159">
        <f t="shared" si="10"/>
        <v>0</v>
      </c>
      <c r="K185" s="161"/>
      <c r="L185" s="30"/>
      <c r="M185" s="162" t="s">
        <v>1</v>
      </c>
      <c r="N185" s="163" t="s">
        <v>41</v>
      </c>
      <c r="O185" s="55"/>
      <c r="P185" s="164">
        <f t="shared" si="11"/>
        <v>0</v>
      </c>
      <c r="Q185" s="164">
        <v>0</v>
      </c>
      <c r="R185" s="164">
        <f t="shared" si="12"/>
        <v>0</v>
      </c>
      <c r="S185" s="164">
        <v>0</v>
      </c>
      <c r="T185" s="165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6" t="s">
        <v>314</v>
      </c>
      <c r="AT185" s="166" t="s">
        <v>126</v>
      </c>
      <c r="AU185" s="166" t="s">
        <v>131</v>
      </c>
      <c r="AY185" s="14" t="s">
        <v>124</v>
      </c>
      <c r="BE185" s="167">
        <f t="shared" si="14"/>
        <v>0</v>
      </c>
      <c r="BF185" s="167">
        <f t="shared" si="15"/>
        <v>0</v>
      </c>
      <c r="BG185" s="167">
        <f t="shared" si="16"/>
        <v>0</v>
      </c>
      <c r="BH185" s="167">
        <f t="shared" si="17"/>
        <v>0</v>
      </c>
      <c r="BI185" s="167">
        <f t="shared" si="18"/>
        <v>0</v>
      </c>
      <c r="BJ185" s="14" t="s">
        <v>131</v>
      </c>
      <c r="BK185" s="168">
        <f t="shared" si="19"/>
        <v>0</v>
      </c>
      <c r="BL185" s="14" t="s">
        <v>314</v>
      </c>
      <c r="BM185" s="166" t="s">
        <v>319</v>
      </c>
    </row>
    <row r="186" spans="1:65" s="12" customFormat="1" ht="22.9" customHeight="1">
      <c r="B186" s="141"/>
      <c r="D186" s="142" t="s">
        <v>74</v>
      </c>
      <c r="E186" s="152" t="s">
        <v>320</v>
      </c>
      <c r="F186" s="152" t="s">
        <v>321</v>
      </c>
      <c r="I186" s="144"/>
      <c r="J186" s="153">
        <f>BK186</f>
        <v>0</v>
      </c>
      <c r="L186" s="141"/>
      <c r="M186" s="146"/>
      <c r="N186" s="147"/>
      <c r="O186" s="147"/>
      <c r="P186" s="148">
        <f>P187</f>
        <v>0</v>
      </c>
      <c r="Q186" s="147"/>
      <c r="R186" s="148">
        <f>R187</f>
        <v>0</v>
      </c>
      <c r="S186" s="147"/>
      <c r="T186" s="149">
        <f>T187</f>
        <v>0</v>
      </c>
      <c r="AR186" s="142" t="s">
        <v>83</v>
      </c>
      <c r="AT186" s="150" t="s">
        <v>74</v>
      </c>
      <c r="AU186" s="150" t="s">
        <v>83</v>
      </c>
      <c r="AY186" s="142" t="s">
        <v>124</v>
      </c>
      <c r="BK186" s="151">
        <f>BK187</f>
        <v>0</v>
      </c>
    </row>
    <row r="187" spans="1:65" s="2" customFormat="1" ht="24" customHeight="1">
      <c r="A187" s="29"/>
      <c r="B187" s="154"/>
      <c r="C187" s="155" t="s">
        <v>322</v>
      </c>
      <c r="D187" s="155" t="s">
        <v>126</v>
      </c>
      <c r="E187" s="156" t="s">
        <v>323</v>
      </c>
      <c r="F187" s="157" t="s">
        <v>324</v>
      </c>
      <c r="G187" s="158" t="s">
        <v>325</v>
      </c>
      <c r="H187" s="159">
        <v>157.18100000000001</v>
      </c>
      <c r="I187" s="160"/>
      <c r="J187" s="159">
        <f>ROUND(I187*H187,3)</f>
        <v>0</v>
      </c>
      <c r="K187" s="161"/>
      <c r="L187" s="30"/>
      <c r="M187" s="162" t="s">
        <v>1</v>
      </c>
      <c r="N187" s="163" t="s">
        <v>41</v>
      </c>
      <c r="O187" s="55"/>
      <c r="P187" s="164">
        <f>O187*H187</f>
        <v>0</v>
      </c>
      <c r="Q187" s="164">
        <v>0</v>
      </c>
      <c r="R187" s="164">
        <f>Q187*H187</f>
        <v>0</v>
      </c>
      <c r="S187" s="164">
        <v>0</v>
      </c>
      <c r="T187" s="165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6" t="s">
        <v>130</v>
      </c>
      <c r="AT187" s="166" t="s">
        <v>126</v>
      </c>
      <c r="AU187" s="166" t="s">
        <v>131</v>
      </c>
      <c r="AY187" s="14" t="s">
        <v>124</v>
      </c>
      <c r="BE187" s="167">
        <f>IF(N187="základná",J187,0)</f>
        <v>0</v>
      </c>
      <c r="BF187" s="167">
        <f>IF(N187="znížená",J187,0)</f>
        <v>0</v>
      </c>
      <c r="BG187" s="167">
        <f>IF(N187="zákl. prenesená",J187,0)</f>
        <v>0</v>
      </c>
      <c r="BH187" s="167">
        <f>IF(N187="zníž. prenesená",J187,0)</f>
        <v>0</v>
      </c>
      <c r="BI187" s="167">
        <f>IF(N187="nulová",J187,0)</f>
        <v>0</v>
      </c>
      <c r="BJ187" s="14" t="s">
        <v>131</v>
      </c>
      <c r="BK187" s="168">
        <f>ROUND(I187*H187,3)</f>
        <v>0</v>
      </c>
      <c r="BL187" s="14" t="s">
        <v>130</v>
      </c>
      <c r="BM187" s="166" t="s">
        <v>326</v>
      </c>
    </row>
    <row r="188" spans="1:65" s="12" customFormat="1" ht="25.9" customHeight="1">
      <c r="B188" s="141"/>
      <c r="D188" s="142" t="s">
        <v>74</v>
      </c>
      <c r="E188" s="143" t="s">
        <v>327</v>
      </c>
      <c r="F188" s="143" t="s">
        <v>328</v>
      </c>
      <c r="I188" s="144"/>
      <c r="J188" s="145" t="e">
        <f>BK188</f>
        <v>#REF!</v>
      </c>
      <c r="L188" s="141"/>
      <c r="M188" s="146"/>
      <c r="N188" s="147"/>
      <c r="O188" s="147"/>
      <c r="P188" s="148" t="e">
        <f>P189+P197+P223+P225+P236+P238+P242</f>
        <v>#REF!</v>
      </c>
      <c r="Q188" s="147"/>
      <c r="R188" s="148" t="e">
        <f>R189+R197+R223+R225+R236+R238+R242</f>
        <v>#REF!</v>
      </c>
      <c r="S188" s="147"/>
      <c r="T188" s="149" t="e">
        <f>T189+T197+T223+T225+T236+T238+T242</f>
        <v>#REF!</v>
      </c>
      <c r="AR188" s="142" t="s">
        <v>131</v>
      </c>
      <c r="AT188" s="150" t="s">
        <v>74</v>
      </c>
      <c r="AU188" s="150" t="s">
        <v>75</v>
      </c>
      <c r="AY188" s="142" t="s">
        <v>124</v>
      </c>
      <c r="BK188" s="151" t="e">
        <f>BK189+BK197+BK223+BK225+BK236+BK238+BK242</f>
        <v>#REF!</v>
      </c>
    </row>
    <row r="189" spans="1:65" s="12" customFormat="1" ht="22.9" customHeight="1">
      <c r="B189" s="141"/>
      <c r="D189" s="142" t="s">
        <v>74</v>
      </c>
      <c r="E189" s="152" t="s">
        <v>329</v>
      </c>
      <c r="F189" s="152" t="s">
        <v>330</v>
      </c>
      <c r="I189" s="144"/>
      <c r="J189" s="153">
        <f>BK189</f>
        <v>0</v>
      </c>
      <c r="L189" s="141"/>
      <c r="M189" s="146"/>
      <c r="N189" s="147"/>
      <c r="O189" s="147"/>
      <c r="P189" s="148">
        <f>SUM(P190:P196)</f>
        <v>0</v>
      </c>
      <c r="Q189" s="147"/>
      <c r="R189" s="148">
        <f>SUM(R190:R196)</f>
        <v>1.4650024000000001</v>
      </c>
      <c r="S189" s="147"/>
      <c r="T189" s="149">
        <f>SUM(T190:T196)</f>
        <v>0</v>
      </c>
      <c r="AR189" s="142" t="s">
        <v>131</v>
      </c>
      <c r="AT189" s="150" t="s">
        <v>74</v>
      </c>
      <c r="AU189" s="150" t="s">
        <v>83</v>
      </c>
      <c r="AY189" s="142" t="s">
        <v>124</v>
      </c>
      <c r="BK189" s="151">
        <f>SUM(BK190:BK196)</f>
        <v>0</v>
      </c>
    </row>
    <row r="190" spans="1:65" s="2" customFormat="1" ht="24" customHeight="1">
      <c r="A190" s="29"/>
      <c r="B190" s="154"/>
      <c r="C190" s="155" t="s">
        <v>331</v>
      </c>
      <c r="D190" s="155" t="s">
        <v>126</v>
      </c>
      <c r="E190" s="156" t="s">
        <v>332</v>
      </c>
      <c r="F190" s="157" t="s">
        <v>333</v>
      </c>
      <c r="G190" s="158" t="s">
        <v>129</v>
      </c>
      <c r="H190" s="159">
        <v>179.69499999999999</v>
      </c>
      <c r="I190" s="160"/>
      <c r="J190" s="159">
        <f t="shared" ref="J190:J196" si="20">ROUND(I190*H190,3)</f>
        <v>0</v>
      </c>
      <c r="K190" s="161"/>
      <c r="L190" s="30"/>
      <c r="M190" s="162" t="s">
        <v>1</v>
      </c>
      <c r="N190" s="163" t="s">
        <v>41</v>
      </c>
      <c r="O190" s="55"/>
      <c r="P190" s="164">
        <f t="shared" ref="P190:P196" si="21">O190*H190</f>
        <v>0</v>
      </c>
      <c r="Q190" s="164">
        <v>5.4000000000000001E-4</v>
      </c>
      <c r="R190" s="164">
        <f t="shared" ref="R190:R196" si="22">Q190*H190</f>
        <v>9.7035299999999991E-2</v>
      </c>
      <c r="S190" s="164">
        <v>0</v>
      </c>
      <c r="T190" s="165">
        <f t="shared" ref="T190:T196" si="23"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6" t="s">
        <v>191</v>
      </c>
      <c r="AT190" s="166" t="s">
        <v>126</v>
      </c>
      <c r="AU190" s="166" t="s">
        <v>131</v>
      </c>
      <c r="AY190" s="14" t="s">
        <v>124</v>
      </c>
      <c r="BE190" s="167">
        <f t="shared" ref="BE190:BE196" si="24">IF(N190="základná",J190,0)</f>
        <v>0</v>
      </c>
      <c r="BF190" s="167">
        <f t="shared" ref="BF190:BF196" si="25">IF(N190="znížená",J190,0)</f>
        <v>0</v>
      </c>
      <c r="BG190" s="167">
        <f t="shared" ref="BG190:BG196" si="26">IF(N190="zákl. prenesená",J190,0)</f>
        <v>0</v>
      </c>
      <c r="BH190" s="167">
        <f t="shared" ref="BH190:BH196" si="27">IF(N190="zníž. prenesená",J190,0)</f>
        <v>0</v>
      </c>
      <c r="BI190" s="167">
        <f t="shared" ref="BI190:BI196" si="28">IF(N190="nulová",J190,0)</f>
        <v>0</v>
      </c>
      <c r="BJ190" s="14" t="s">
        <v>131</v>
      </c>
      <c r="BK190" s="168">
        <f t="shared" ref="BK190:BK196" si="29">ROUND(I190*H190,3)</f>
        <v>0</v>
      </c>
      <c r="BL190" s="14" t="s">
        <v>191</v>
      </c>
      <c r="BM190" s="166" t="s">
        <v>334</v>
      </c>
    </row>
    <row r="191" spans="1:65" s="2" customFormat="1" ht="24" customHeight="1">
      <c r="A191" s="29"/>
      <c r="B191" s="154"/>
      <c r="C191" s="169" t="s">
        <v>335</v>
      </c>
      <c r="D191" s="169" t="s">
        <v>281</v>
      </c>
      <c r="E191" s="170" t="s">
        <v>336</v>
      </c>
      <c r="F191" s="171" t="s">
        <v>337</v>
      </c>
      <c r="G191" s="172" t="s">
        <v>129</v>
      </c>
      <c r="H191" s="173">
        <v>206.649</v>
      </c>
      <c r="I191" s="174"/>
      <c r="J191" s="173">
        <f t="shared" si="20"/>
        <v>0</v>
      </c>
      <c r="K191" s="175"/>
      <c r="L191" s="176"/>
      <c r="M191" s="177" t="s">
        <v>1</v>
      </c>
      <c r="N191" s="178" t="s">
        <v>41</v>
      </c>
      <c r="O191" s="55"/>
      <c r="P191" s="164">
        <f t="shared" si="21"/>
        <v>0</v>
      </c>
      <c r="Q191" s="164">
        <v>5.4000000000000003E-3</v>
      </c>
      <c r="R191" s="164">
        <f t="shared" si="22"/>
        <v>1.1159046000000001</v>
      </c>
      <c r="S191" s="164">
        <v>0</v>
      </c>
      <c r="T191" s="165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6" t="s">
        <v>256</v>
      </c>
      <c r="AT191" s="166" t="s">
        <v>281</v>
      </c>
      <c r="AU191" s="166" t="s">
        <v>131</v>
      </c>
      <c r="AY191" s="14" t="s">
        <v>124</v>
      </c>
      <c r="BE191" s="167">
        <f t="shared" si="24"/>
        <v>0</v>
      </c>
      <c r="BF191" s="167">
        <f t="shared" si="25"/>
        <v>0</v>
      </c>
      <c r="BG191" s="167">
        <f t="shared" si="26"/>
        <v>0</v>
      </c>
      <c r="BH191" s="167">
        <f t="shared" si="27"/>
        <v>0</v>
      </c>
      <c r="BI191" s="167">
        <f t="shared" si="28"/>
        <v>0</v>
      </c>
      <c r="BJ191" s="14" t="s">
        <v>131</v>
      </c>
      <c r="BK191" s="168">
        <f t="shared" si="29"/>
        <v>0</v>
      </c>
      <c r="BL191" s="14" t="s">
        <v>191</v>
      </c>
      <c r="BM191" s="166" t="s">
        <v>338</v>
      </c>
    </row>
    <row r="192" spans="1:65" s="2" customFormat="1" ht="16.5" customHeight="1">
      <c r="A192" s="29"/>
      <c r="B192" s="154"/>
      <c r="C192" s="155" t="s">
        <v>339</v>
      </c>
      <c r="D192" s="155" t="s">
        <v>126</v>
      </c>
      <c r="E192" s="156" t="s">
        <v>340</v>
      </c>
      <c r="F192" s="157" t="s">
        <v>341</v>
      </c>
      <c r="G192" s="158" t="s">
        <v>137</v>
      </c>
      <c r="H192" s="159">
        <v>1</v>
      </c>
      <c r="I192" s="160"/>
      <c r="J192" s="159">
        <f t="shared" si="20"/>
        <v>0</v>
      </c>
      <c r="K192" s="161"/>
      <c r="L192" s="30"/>
      <c r="M192" s="162" t="s">
        <v>1</v>
      </c>
      <c r="N192" s="163" t="s">
        <v>41</v>
      </c>
      <c r="O192" s="55"/>
      <c r="P192" s="164">
        <f t="shared" si="21"/>
        <v>0</v>
      </c>
      <c r="Q192" s="164">
        <v>0</v>
      </c>
      <c r="R192" s="164">
        <f t="shared" si="22"/>
        <v>0</v>
      </c>
      <c r="S192" s="164">
        <v>0</v>
      </c>
      <c r="T192" s="165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6" t="s">
        <v>191</v>
      </c>
      <c r="AT192" s="166" t="s">
        <v>126</v>
      </c>
      <c r="AU192" s="166" t="s">
        <v>131</v>
      </c>
      <c r="AY192" s="14" t="s">
        <v>124</v>
      </c>
      <c r="BE192" s="167">
        <f t="shared" si="24"/>
        <v>0</v>
      </c>
      <c r="BF192" s="167">
        <f t="shared" si="25"/>
        <v>0</v>
      </c>
      <c r="BG192" s="167">
        <f t="shared" si="26"/>
        <v>0</v>
      </c>
      <c r="BH192" s="167">
        <f t="shared" si="27"/>
        <v>0</v>
      </c>
      <c r="BI192" s="167">
        <f t="shared" si="28"/>
        <v>0</v>
      </c>
      <c r="BJ192" s="14" t="s">
        <v>131</v>
      </c>
      <c r="BK192" s="168">
        <f t="shared" si="29"/>
        <v>0</v>
      </c>
      <c r="BL192" s="14" t="s">
        <v>191</v>
      </c>
      <c r="BM192" s="166" t="s">
        <v>342</v>
      </c>
    </row>
    <row r="193" spans="1:65" s="2" customFormat="1" ht="24" customHeight="1">
      <c r="A193" s="29"/>
      <c r="B193" s="154"/>
      <c r="C193" s="155" t="s">
        <v>343</v>
      </c>
      <c r="D193" s="155" t="s">
        <v>126</v>
      </c>
      <c r="E193" s="156" t="s">
        <v>344</v>
      </c>
      <c r="F193" s="157" t="s">
        <v>345</v>
      </c>
      <c r="G193" s="158" t="s">
        <v>217</v>
      </c>
      <c r="H193" s="159">
        <v>43.75</v>
      </c>
      <c r="I193" s="160"/>
      <c r="J193" s="159">
        <f t="shared" si="20"/>
        <v>0</v>
      </c>
      <c r="K193" s="161"/>
      <c r="L193" s="30"/>
      <c r="M193" s="162" t="s">
        <v>1</v>
      </c>
      <c r="N193" s="163" t="s">
        <v>41</v>
      </c>
      <c r="O193" s="55"/>
      <c r="P193" s="164">
        <f t="shared" si="21"/>
        <v>0</v>
      </c>
      <c r="Q193" s="164">
        <v>3.0000000000000001E-5</v>
      </c>
      <c r="R193" s="164">
        <f t="shared" si="22"/>
        <v>1.3125000000000001E-3</v>
      </c>
      <c r="S193" s="164">
        <v>0</v>
      </c>
      <c r="T193" s="165">
        <f t="shared" si="2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6" t="s">
        <v>191</v>
      </c>
      <c r="AT193" s="166" t="s">
        <v>126</v>
      </c>
      <c r="AU193" s="166" t="s">
        <v>131</v>
      </c>
      <c r="AY193" s="14" t="s">
        <v>124</v>
      </c>
      <c r="BE193" s="167">
        <f t="shared" si="24"/>
        <v>0</v>
      </c>
      <c r="BF193" s="167">
        <f t="shared" si="25"/>
        <v>0</v>
      </c>
      <c r="BG193" s="167">
        <f t="shared" si="26"/>
        <v>0</v>
      </c>
      <c r="BH193" s="167">
        <f t="shared" si="27"/>
        <v>0</v>
      </c>
      <c r="BI193" s="167">
        <f t="shared" si="28"/>
        <v>0</v>
      </c>
      <c r="BJ193" s="14" t="s">
        <v>131</v>
      </c>
      <c r="BK193" s="168">
        <f t="shared" si="29"/>
        <v>0</v>
      </c>
      <c r="BL193" s="14" t="s">
        <v>191</v>
      </c>
      <c r="BM193" s="166" t="s">
        <v>346</v>
      </c>
    </row>
    <row r="194" spans="1:65" s="2" customFormat="1" ht="16.5" customHeight="1">
      <c r="A194" s="29"/>
      <c r="B194" s="154"/>
      <c r="C194" s="169" t="s">
        <v>347</v>
      </c>
      <c r="D194" s="169" t="s">
        <v>281</v>
      </c>
      <c r="E194" s="170" t="s">
        <v>348</v>
      </c>
      <c r="F194" s="171" t="s">
        <v>349</v>
      </c>
      <c r="G194" s="172" t="s">
        <v>137</v>
      </c>
      <c r="H194" s="173">
        <v>80</v>
      </c>
      <c r="I194" s="174"/>
      <c r="J194" s="173">
        <f t="shared" si="20"/>
        <v>0</v>
      </c>
      <c r="K194" s="175"/>
      <c r="L194" s="176"/>
      <c r="M194" s="177" t="s">
        <v>1</v>
      </c>
      <c r="N194" s="178" t="s">
        <v>41</v>
      </c>
      <c r="O194" s="55"/>
      <c r="P194" s="164">
        <f t="shared" si="21"/>
        <v>0</v>
      </c>
      <c r="Q194" s="164">
        <v>3.5E-4</v>
      </c>
      <c r="R194" s="164">
        <f t="shared" si="22"/>
        <v>2.8000000000000001E-2</v>
      </c>
      <c r="S194" s="164">
        <v>0</v>
      </c>
      <c r="T194" s="165">
        <f t="shared" si="2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6" t="s">
        <v>256</v>
      </c>
      <c r="AT194" s="166" t="s">
        <v>281</v>
      </c>
      <c r="AU194" s="166" t="s">
        <v>131</v>
      </c>
      <c r="AY194" s="14" t="s">
        <v>124</v>
      </c>
      <c r="BE194" s="167">
        <f t="shared" si="24"/>
        <v>0</v>
      </c>
      <c r="BF194" s="167">
        <f t="shared" si="25"/>
        <v>0</v>
      </c>
      <c r="BG194" s="167">
        <f t="shared" si="26"/>
        <v>0</v>
      </c>
      <c r="BH194" s="167">
        <f t="shared" si="27"/>
        <v>0</v>
      </c>
      <c r="BI194" s="167">
        <f t="shared" si="28"/>
        <v>0</v>
      </c>
      <c r="BJ194" s="14" t="s">
        <v>131</v>
      </c>
      <c r="BK194" s="168">
        <f t="shared" si="29"/>
        <v>0</v>
      </c>
      <c r="BL194" s="14" t="s">
        <v>191</v>
      </c>
      <c r="BM194" s="166" t="s">
        <v>350</v>
      </c>
    </row>
    <row r="195" spans="1:65" s="2" customFormat="1" ht="16.5" customHeight="1">
      <c r="A195" s="29"/>
      <c r="B195" s="154"/>
      <c r="C195" s="169" t="s">
        <v>351</v>
      </c>
      <c r="D195" s="169" t="s">
        <v>281</v>
      </c>
      <c r="E195" s="170" t="s">
        <v>352</v>
      </c>
      <c r="F195" s="171" t="s">
        <v>353</v>
      </c>
      <c r="G195" s="172" t="s">
        <v>129</v>
      </c>
      <c r="H195" s="173">
        <v>28.125</v>
      </c>
      <c r="I195" s="174"/>
      <c r="J195" s="173">
        <f t="shared" si="20"/>
        <v>0</v>
      </c>
      <c r="K195" s="175"/>
      <c r="L195" s="176"/>
      <c r="M195" s="177" t="s">
        <v>1</v>
      </c>
      <c r="N195" s="178" t="s">
        <v>41</v>
      </c>
      <c r="O195" s="55"/>
      <c r="P195" s="164">
        <f t="shared" si="21"/>
        <v>0</v>
      </c>
      <c r="Q195" s="164">
        <v>7.92E-3</v>
      </c>
      <c r="R195" s="164">
        <f t="shared" si="22"/>
        <v>0.22275</v>
      </c>
      <c r="S195" s="164">
        <v>0</v>
      </c>
      <c r="T195" s="165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6" t="s">
        <v>256</v>
      </c>
      <c r="AT195" s="166" t="s">
        <v>281</v>
      </c>
      <c r="AU195" s="166" t="s">
        <v>131</v>
      </c>
      <c r="AY195" s="14" t="s">
        <v>124</v>
      </c>
      <c r="BE195" s="167">
        <f t="shared" si="24"/>
        <v>0</v>
      </c>
      <c r="BF195" s="167">
        <f t="shared" si="25"/>
        <v>0</v>
      </c>
      <c r="BG195" s="167">
        <f t="shared" si="26"/>
        <v>0</v>
      </c>
      <c r="BH195" s="167">
        <f t="shared" si="27"/>
        <v>0</v>
      </c>
      <c r="BI195" s="167">
        <f t="shared" si="28"/>
        <v>0</v>
      </c>
      <c r="BJ195" s="14" t="s">
        <v>131</v>
      </c>
      <c r="BK195" s="168">
        <f t="shared" si="29"/>
        <v>0</v>
      </c>
      <c r="BL195" s="14" t="s">
        <v>191</v>
      </c>
      <c r="BM195" s="166" t="s">
        <v>354</v>
      </c>
    </row>
    <row r="196" spans="1:65" s="2" customFormat="1" ht="24" customHeight="1">
      <c r="A196" s="29"/>
      <c r="B196" s="154"/>
      <c r="C196" s="155" t="s">
        <v>355</v>
      </c>
      <c r="D196" s="155" t="s">
        <v>126</v>
      </c>
      <c r="E196" s="156" t="s">
        <v>356</v>
      </c>
      <c r="F196" s="157" t="s">
        <v>357</v>
      </c>
      <c r="G196" s="158" t="s">
        <v>358</v>
      </c>
      <c r="H196" s="160"/>
      <c r="I196" s="160"/>
      <c r="J196" s="159">
        <f t="shared" si="20"/>
        <v>0</v>
      </c>
      <c r="K196" s="161"/>
      <c r="L196" s="30"/>
      <c r="M196" s="162" t="s">
        <v>1</v>
      </c>
      <c r="N196" s="163" t="s">
        <v>41</v>
      </c>
      <c r="O196" s="55"/>
      <c r="P196" s="164">
        <f t="shared" si="21"/>
        <v>0</v>
      </c>
      <c r="Q196" s="164">
        <v>0</v>
      </c>
      <c r="R196" s="164">
        <f t="shared" si="22"/>
        <v>0</v>
      </c>
      <c r="S196" s="164">
        <v>0</v>
      </c>
      <c r="T196" s="165">
        <f t="shared" si="2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6" t="s">
        <v>191</v>
      </c>
      <c r="AT196" s="166" t="s">
        <v>126</v>
      </c>
      <c r="AU196" s="166" t="s">
        <v>131</v>
      </c>
      <c r="AY196" s="14" t="s">
        <v>124</v>
      </c>
      <c r="BE196" s="167">
        <f t="shared" si="24"/>
        <v>0</v>
      </c>
      <c r="BF196" s="167">
        <f t="shared" si="25"/>
        <v>0</v>
      </c>
      <c r="BG196" s="167">
        <f t="shared" si="26"/>
        <v>0</v>
      </c>
      <c r="BH196" s="167">
        <f t="shared" si="27"/>
        <v>0</v>
      </c>
      <c r="BI196" s="167">
        <f t="shared" si="28"/>
        <v>0</v>
      </c>
      <c r="BJ196" s="14" t="s">
        <v>131</v>
      </c>
      <c r="BK196" s="168">
        <f t="shared" si="29"/>
        <v>0</v>
      </c>
      <c r="BL196" s="14" t="s">
        <v>191</v>
      </c>
      <c r="BM196" s="166" t="s">
        <v>359</v>
      </c>
    </row>
    <row r="197" spans="1:65" s="12" customFormat="1" ht="22.9" customHeight="1">
      <c r="B197" s="141"/>
      <c r="D197" s="142" t="s">
        <v>74</v>
      </c>
      <c r="E197" s="152" t="s">
        <v>360</v>
      </c>
      <c r="F197" s="152" t="s">
        <v>361</v>
      </c>
      <c r="I197" s="144"/>
      <c r="J197" s="153" t="e">
        <f>BK197</f>
        <v>#REF!</v>
      </c>
      <c r="L197" s="141"/>
      <c r="M197" s="146"/>
      <c r="N197" s="147"/>
      <c r="O197" s="147"/>
      <c r="P197" s="148" t="e">
        <f>SUM(P198:P222)</f>
        <v>#REF!</v>
      </c>
      <c r="Q197" s="147"/>
      <c r="R197" s="148" t="e">
        <f>SUM(R198:R222)</f>
        <v>#REF!</v>
      </c>
      <c r="S197" s="147"/>
      <c r="T197" s="149" t="e">
        <f>SUM(T198:T222)</f>
        <v>#REF!</v>
      </c>
      <c r="AR197" s="142" t="s">
        <v>131</v>
      </c>
      <c r="AT197" s="150" t="s">
        <v>74</v>
      </c>
      <c r="AU197" s="150" t="s">
        <v>83</v>
      </c>
      <c r="AY197" s="142" t="s">
        <v>124</v>
      </c>
      <c r="BK197" s="151" t="e">
        <f>SUM(BK198:BK222)</f>
        <v>#REF!</v>
      </c>
    </row>
    <row r="198" spans="1:65" s="2" customFormat="1" ht="36" customHeight="1">
      <c r="A198" s="29"/>
      <c r="B198" s="154"/>
      <c r="C198" s="155" t="s">
        <v>375</v>
      </c>
      <c r="D198" s="155" t="s">
        <v>126</v>
      </c>
      <c r="E198" s="156" t="s">
        <v>376</v>
      </c>
      <c r="F198" s="157" t="s">
        <v>377</v>
      </c>
      <c r="G198" s="158" t="s">
        <v>217</v>
      </c>
      <c r="H198" s="159">
        <v>185.55</v>
      </c>
      <c r="I198" s="160"/>
      <c r="J198" s="159">
        <f t="shared" ref="J198:J201" si="30">ROUND(I198*H198,3)</f>
        <v>0</v>
      </c>
      <c r="K198" s="161"/>
      <c r="L198" s="30"/>
      <c r="M198" s="162" t="s">
        <v>1</v>
      </c>
      <c r="N198" s="163" t="s">
        <v>41</v>
      </c>
      <c r="O198" s="55"/>
      <c r="P198" s="164" t="e">
        <f>O198*#REF!</f>
        <v>#REF!</v>
      </c>
      <c r="Q198" s="164">
        <v>2.0899999999999998E-3</v>
      </c>
      <c r="R198" s="164" t="e">
        <f>Q198*#REF!</f>
        <v>#REF!</v>
      </c>
      <c r="S198" s="164">
        <v>0</v>
      </c>
      <c r="T198" s="165" t="e">
        <f>S198*#REF!</f>
        <v>#REF!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6" t="s">
        <v>191</v>
      </c>
      <c r="AT198" s="166" t="s">
        <v>126</v>
      </c>
      <c r="AU198" s="166" t="s">
        <v>131</v>
      </c>
      <c r="AY198" s="14" t="s">
        <v>124</v>
      </c>
      <c r="BE198" s="167">
        <f>IF(N198="základná",#REF!,0)</f>
        <v>0</v>
      </c>
      <c r="BF198" s="167" t="e">
        <f>IF(N198="znížená",#REF!,0)</f>
        <v>#REF!</v>
      </c>
      <c r="BG198" s="167">
        <f>IF(N198="zákl. prenesená",#REF!,0)</f>
        <v>0</v>
      </c>
      <c r="BH198" s="167">
        <f>IF(N198="zníž. prenesená",#REF!,0)</f>
        <v>0</v>
      </c>
      <c r="BI198" s="167">
        <f>IF(N198="nulová",#REF!,0)</f>
        <v>0</v>
      </c>
      <c r="BJ198" s="14" t="s">
        <v>131</v>
      </c>
      <c r="BK198" s="168" t="e">
        <f>ROUND(#REF!*#REF!,3)</f>
        <v>#REF!</v>
      </c>
      <c r="BL198" s="14" t="s">
        <v>191</v>
      </c>
      <c r="BM198" s="166" t="s">
        <v>362</v>
      </c>
    </row>
    <row r="199" spans="1:65" s="2" customFormat="1" ht="24" customHeight="1">
      <c r="A199" s="29"/>
      <c r="B199" s="154"/>
      <c r="C199" s="155" t="s">
        <v>379</v>
      </c>
      <c r="D199" s="155" t="s">
        <v>126</v>
      </c>
      <c r="E199" s="156" t="s">
        <v>380</v>
      </c>
      <c r="F199" s="157" t="s">
        <v>381</v>
      </c>
      <c r="G199" s="158" t="s">
        <v>217</v>
      </c>
      <c r="H199" s="159">
        <v>185.55</v>
      </c>
      <c r="I199" s="160"/>
      <c r="J199" s="159">
        <f t="shared" si="30"/>
        <v>0</v>
      </c>
      <c r="K199" s="161"/>
      <c r="L199" s="30"/>
      <c r="M199" s="162" t="s">
        <v>1</v>
      </c>
      <c r="N199" s="163" t="s">
        <v>41</v>
      </c>
      <c r="O199" s="55"/>
      <c r="P199" s="164" t="e">
        <f>O199*#REF!</f>
        <v>#REF!</v>
      </c>
      <c r="Q199" s="164">
        <v>0</v>
      </c>
      <c r="R199" s="164" t="e">
        <f>Q199*#REF!</f>
        <v>#REF!</v>
      </c>
      <c r="S199" s="164">
        <v>3.2000000000000002E-3</v>
      </c>
      <c r="T199" s="165" t="e">
        <f>S199*#REF!</f>
        <v>#REF!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6" t="s">
        <v>191</v>
      </c>
      <c r="AT199" s="166" t="s">
        <v>126</v>
      </c>
      <c r="AU199" s="166" t="s">
        <v>131</v>
      </c>
      <c r="AY199" s="14" t="s">
        <v>124</v>
      </c>
      <c r="BE199" s="167">
        <f>IF(N199="základná",#REF!,0)</f>
        <v>0</v>
      </c>
      <c r="BF199" s="167" t="e">
        <f>IF(N199="znížená",#REF!,0)</f>
        <v>#REF!</v>
      </c>
      <c r="BG199" s="167">
        <f>IF(N199="zákl. prenesená",#REF!,0)</f>
        <v>0</v>
      </c>
      <c r="BH199" s="167">
        <f>IF(N199="zníž. prenesená",#REF!,0)</f>
        <v>0</v>
      </c>
      <c r="BI199" s="167">
        <f>IF(N199="nulová",#REF!,0)</f>
        <v>0</v>
      </c>
      <c r="BJ199" s="14" t="s">
        <v>131</v>
      </c>
      <c r="BK199" s="168" t="e">
        <f>ROUND(#REF!*#REF!,3)</f>
        <v>#REF!</v>
      </c>
      <c r="BL199" s="14" t="s">
        <v>191</v>
      </c>
      <c r="BM199" s="166" t="s">
        <v>363</v>
      </c>
    </row>
    <row r="200" spans="1:65" s="2" customFormat="1" ht="24" customHeight="1">
      <c r="A200" s="184"/>
      <c r="B200" s="154"/>
      <c r="C200" s="155">
        <v>69</v>
      </c>
      <c r="D200" s="155" t="s">
        <v>126</v>
      </c>
      <c r="E200" s="156" t="s">
        <v>598</v>
      </c>
      <c r="F200" s="157" t="s">
        <v>599</v>
      </c>
      <c r="G200" s="158" t="s">
        <v>217</v>
      </c>
      <c r="H200" s="159">
        <v>42.75</v>
      </c>
      <c r="I200" s="160"/>
      <c r="J200" s="159">
        <v>0</v>
      </c>
      <c r="K200" s="161"/>
      <c r="L200" s="30"/>
      <c r="M200" s="162"/>
      <c r="N200" s="163"/>
      <c r="O200" s="55"/>
      <c r="P200" s="164"/>
      <c r="Q200" s="164"/>
      <c r="R200" s="164"/>
      <c r="S200" s="164"/>
      <c r="T200" s="165"/>
      <c r="U200" s="184"/>
      <c r="V200" s="184"/>
      <c r="W200" s="184"/>
      <c r="X200" s="184"/>
      <c r="Y200" s="184"/>
      <c r="Z200" s="184"/>
      <c r="AA200" s="184"/>
      <c r="AB200" s="184"/>
      <c r="AC200" s="184"/>
      <c r="AD200" s="184"/>
      <c r="AE200" s="184"/>
      <c r="AR200" s="166"/>
      <c r="AT200" s="166"/>
      <c r="AU200" s="166"/>
      <c r="AY200" s="14"/>
      <c r="BE200" s="167"/>
      <c r="BF200" s="167"/>
      <c r="BG200" s="167"/>
      <c r="BH200" s="167"/>
      <c r="BI200" s="167"/>
      <c r="BJ200" s="14"/>
      <c r="BK200" s="168"/>
      <c r="BL200" s="14"/>
      <c r="BM200" s="166"/>
    </row>
    <row r="201" spans="1:65" s="2" customFormat="1" ht="36" customHeight="1">
      <c r="A201" s="29"/>
      <c r="B201" s="154"/>
      <c r="C201" s="155" t="s">
        <v>392</v>
      </c>
      <c r="D201" s="155" t="s">
        <v>126</v>
      </c>
      <c r="E201" s="156" t="s">
        <v>393</v>
      </c>
      <c r="F201" s="157" t="s">
        <v>394</v>
      </c>
      <c r="G201" s="158" t="s">
        <v>358</v>
      </c>
      <c r="H201" s="160"/>
      <c r="I201" s="160"/>
      <c r="J201" s="159">
        <f t="shared" si="30"/>
        <v>0</v>
      </c>
      <c r="K201" s="161"/>
      <c r="L201" s="30"/>
      <c r="M201" s="162" t="s">
        <v>1</v>
      </c>
      <c r="N201" s="163" t="s">
        <v>41</v>
      </c>
      <c r="O201" s="55"/>
      <c r="P201" s="164" t="e">
        <f>O201*#REF!</f>
        <v>#REF!</v>
      </c>
      <c r="Q201" s="164">
        <v>2.7599999999999999E-3</v>
      </c>
      <c r="R201" s="164" t="e">
        <f>Q201*#REF!</f>
        <v>#REF!</v>
      </c>
      <c r="S201" s="164">
        <v>0</v>
      </c>
      <c r="T201" s="165" t="e">
        <f>S201*#REF!</f>
        <v>#REF!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6" t="s">
        <v>191</v>
      </c>
      <c r="AT201" s="166" t="s">
        <v>126</v>
      </c>
      <c r="AU201" s="166" t="s">
        <v>131</v>
      </c>
      <c r="AY201" s="14" t="s">
        <v>124</v>
      </c>
      <c r="BE201" s="167">
        <f>IF(N201="základná",#REF!,0)</f>
        <v>0</v>
      </c>
      <c r="BF201" s="167" t="e">
        <f>IF(N201="znížená",#REF!,0)</f>
        <v>#REF!</v>
      </c>
      <c r="BG201" s="167">
        <f>IF(N201="zákl. prenesená",#REF!,0)</f>
        <v>0</v>
      </c>
      <c r="BH201" s="167">
        <f>IF(N201="zníž. prenesená",#REF!,0)</f>
        <v>0</v>
      </c>
      <c r="BI201" s="167">
        <f>IF(N201="nulová",#REF!,0)</f>
        <v>0</v>
      </c>
      <c r="BJ201" s="14" t="s">
        <v>131</v>
      </c>
      <c r="BK201" s="168" t="e">
        <f>ROUND(#REF!*#REF!,3)</f>
        <v>#REF!</v>
      </c>
      <c r="BL201" s="14" t="s">
        <v>191</v>
      </c>
      <c r="BM201" s="166" t="s">
        <v>364</v>
      </c>
    </row>
    <row r="202" spans="1:65" s="2" customFormat="1" ht="16.5" customHeight="1">
      <c r="A202" s="29"/>
      <c r="B202" s="154"/>
      <c r="C202" s="12"/>
      <c r="D202" s="142" t="s">
        <v>74</v>
      </c>
      <c r="E202" s="152" t="s">
        <v>396</v>
      </c>
      <c r="F202" s="152" t="s">
        <v>397</v>
      </c>
      <c r="G202" s="12"/>
      <c r="H202" s="12"/>
      <c r="I202" s="144"/>
      <c r="J202" s="153">
        <f>BK223</f>
        <v>0</v>
      </c>
      <c r="K202" s="161"/>
      <c r="L202" s="30"/>
      <c r="M202" s="162" t="s">
        <v>1</v>
      </c>
      <c r="N202" s="163" t="s">
        <v>41</v>
      </c>
      <c r="O202" s="55"/>
      <c r="P202" s="164" t="e">
        <f>O202*#REF!</f>
        <v>#REF!</v>
      </c>
      <c r="Q202" s="164">
        <v>0</v>
      </c>
      <c r="R202" s="164" t="e">
        <f>Q202*#REF!</f>
        <v>#REF!</v>
      </c>
      <c r="S202" s="164">
        <v>3.5000000000000001E-3</v>
      </c>
      <c r="T202" s="165" t="e">
        <f>S202*#REF!</f>
        <v>#REF!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6" t="s">
        <v>191</v>
      </c>
      <c r="AT202" s="166" t="s">
        <v>126</v>
      </c>
      <c r="AU202" s="166" t="s">
        <v>131</v>
      </c>
      <c r="AY202" s="14" t="s">
        <v>124</v>
      </c>
      <c r="BE202" s="167">
        <f>IF(N202="základná",#REF!,0)</f>
        <v>0</v>
      </c>
      <c r="BF202" s="167" t="e">
        <f>IF(N202="znížená",#REF!,0)</f>
        <v>#REF!</v>
      </c>
      <c r="BG202" s="167">
        <f>IF(N202="zákl. prenesená",#REF!,0)</f>
        <v>0</v>
      </c>
      <c r="BH202" s="167">
        <f>IF(N202="zníž. prenesená",#REF!,0)</f>
        <v>0</v>
      </c>
      <c r="BI202" s="167">
        <f>IF(N202="nulová",#REF!,0)</f>
        <v>0</v>
      </c>
      <c r="BJ202" s="14" t="s">
        <v>131</v>
      </c>
      <c r="BK202" s="168" t="e">
        <f>ROUND(#REF!*#REF!,3)</f>
        <v>#REF!</v>
      </c>
      <c r="BL202" s="14" t="s">
        <v>191</v>
      </c>
      <c r="BM202" s="166" t="s">
        <v>365</v>
      </c>
    </row>
    <row r="203" spans="1:65" s="2" customFormat="1" ht="48" customHeight="1">
      <c r="A203" s="29"/>
      <c r="B203" s="154"/>
      <c r="C203" s="155" t="s">
        <v>398</v>
      </c>
      <c r="D203" s="155" t="s">
        <v>126</v>
      </c>
      <c r="E203" s="156" t="s">
        <v>399</v>
      </c>
      <c r="F203" s="157" t="s">
        <v>400</v>
      </c>
      <c r="G203" s="158" t="s">
        <v>129</v>
      </c>
      <c r="H203" s="159">
        <v>13.2</v>
      </c>
      <c r="I203" s="160"/>
      <c r="J203" s="159">
        <f>ROUND(I203*H203,3)</f>
        <v>0</v>
      </c>
      <c r="K203" s="161"/>
      <c r="L203" s="30"/>
      <c r="M203" s="162" t="s">
        <v>1</v>
      </c>
      <c r="N203" s="163" t="s">
        <v>41</v>
      </c>
      <c r="O203" s="55"/>
      <c r="P203" s="164" t="e">
        <f>O203*#REF!</f>
        <v>#REF!</v>
      </c>
      <c r="Q203" s="164">
        <v>5.0000000000000002E-5</v>
      </c>
      <c r="R203" s="164" t="e">
        <f>Q203*#REF!</f>
        <v>#REF!</v>
      </c>
      <c r="S203" s="164">
        <v>0</v>
      </c>
      <c r="T203" s="165" t="e">
        <f>S203*#REF!</f>
        <v>#REF!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6" t="s">
        <v>191</v>
      </c>
      <c r="AT203" s="166" t="s">
        <v>126</v>
      </c>
      <c r="AU203" s="166" t="s">
        <v>131</v>
      </c>
      <c r="AY203" s="14" t="s">
        <v>124</v>
      </c>
      <c r="BE203" s="167">
        <f>IF(N203="základná",#REF!,0)</f>
        <v>0</v>
      </c>
      <c r="BF203" s="167" t="e">
        <f>IF(N203="znížená",#REF!,0)</f>
        <v>#REF!</v>
      </c>
      <c r="BG203" s="167">
        <f>IF(N203="zákl. prenesená",#REF!,0)</f>
        <v>0</v>
      </c>
      <c r="BH203" s="167">
        <f>IF(N203="zníž. prenesená",#REF!,0)</f>
        <v>0</v>
      </c>
      <c r="BI203" s="167">
        <f>IF(N203="nulová",#REF!,0)</f>
        <v>0</v>
      </c>
      <c r="BJ203" s="14" t="s">
        <v>131</v>
      </c>
      <c r="BK203" s="168" t="e">
        <f>ROUND(#REF!*#REF!,3)</f>
        <v>#REF!</v>
      </c>
      <c r="BL203" s="14" t="s">
        <v>191</v>
      </c>
      <c r="BM203" s="166" t="s">
        <v>366</v>
      </c>
    </row>
    <row r="204" spans="1:65" s="2" customFormat="1" ht="36" customHeight="1">
      <c r="A204" s="29"/>
      <c r="B204" s="154"/>
      <c r="C204" s="12"/>
      <c r="D204" s="142" t="s">
        <v>74</v>
      </c>
      <c r="E204" s="152" t="s">
        <v>402</v>
      </c>
      <c r="F204" s="152" t="s">
        <v>403</v>
      </c>
      <c r="G204" s="12"/>
      <c r="H204" s="12"/>
      <c r="I204" s="144"/>
      <c r="J204" s="153">
        <f>BK225</f>
        <v>0</v>
      </c>
      <c r="K204" s="161"/>
      <c r="L204" s="30"/>
      <c r="M204" s="162" t="s">
        <v>1</v>
      </c>
      <c r="N204" s="163" t="s">
        <v>41</v>
      </c>
      <c r="O204" s="55"/>
      <c r="P204" s="164" t="e">
        <f>O204*#REF!</f>
        <v>#REF!</v>
      </c>
      <c r="Q204" s="164">
        <v>0</v>
      </c>
      <c r="R204" s="164" t="e">
        <f>Q204*#REF!</f>
        <v>#REF!</v>
      </c>
      <c r="S204" s="164">
        <v>3.47E-3</v>
      </c>
      <c r="T204" s="165" t="e">
        <f>S204*#REF!</f>
        <v>#REF!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6" t="s">
        <v>191</v>
      </c>
      <c r="AT204" s="166" t="s">
        <v>126</v>
      </c>
      <c r="AU204" s="166" t="s">
        <v>131</v>
      </c>
      <c r="AY204" s="14" t="s">
        <v>124</v>
      </c>
      <c r="BE204" s="167">
        <f>IF(N204="základná",#REF!,0)</f>
        <v>0</v>
      </c>
      <c r="BF204" s="167" t="e">
        <f>IF(N204="znížená",#REF!,0)</f>
        <v>#REF!</v>
      </c>
      <c r="BG204" s="167">
        <f>IF(N204="zákl. prenesená",#REF!,0)</f>
        <v>0</v>
      </c>
      <c r="BH204" s="167">
        <f>IF(N204="zníž. prenesená",#REF!,0)</f>
        <v>0</v>
      </c>
      <c r="BI204" s="167">
        <f>IF(N204="nulová",#REF!,0)</f>
        <v>0</v>
      </c>
      <c r="BJ204" s="14" t="s">
        <v>131</v>
      </c>
      <c r="BK204" s="168" t="e">
        <f>ROUND(#REF!*#REF!,3)</f>
        <v>#REF!</v>
      </c>
      <c r="BL204" s="14" t="s">
        <v>191</v>
      </c>
      <c r="BM204" s="166" t="s">
        <v>367</v>
      </c>
    </row>
    <row r="205" spans="1:65" s="2" customFormat="1" ht="24" customHeight="1">
      <c r="A205" s="29"/>
      <c r="B205" s="154"/>
      <c r="C205" s="155" t="s">
        <v>404</v>
      </c>
      <c r="D205" s="155" t="s">
        <v>126</v>
      </c>
      <c r="E205" s="156" t="s">
        <v>405</v>
      </c>
      <c r="F205" s="157" t="s">
        <v>406</v>
      </c>
      <c r="G205" s="158" t="s">
        <v>129</v>
      </c>
      <c r="H205" s="159">
        <v>50.475000000000001</v>
      </c>
      <c r="I205" s="160"/>
      <c r="J205" s="159">
        <f t="shared" ref="J205:J214" si="31">ROUND(I205*H205,3)</f>
        <v>0</v>
      </c>
      <c r="K205" s="161"/>
      <c r="L205" s="30"/>
      <c r="M205" s="162" t="s">
        <v>1</v>
      </c>
      <c r="N205" s="163" t="s">
        <v>41</v>
      </c>
      <c r="O205" s="55"/>
      <c r="P205" s="164" t="e">
        <f>O205*#REF!</f>
        <v>#REF!</v>
      </c>
      <c r="Q205" s="164">
        <v>1.58E-3</v>
      </c>
      <c r="R205" s="164" t="e">
        <f>Q205*#REF!</f>
        <v>#REF!</v>
      </c>
      <c r="S205" s="164">
        <v>0</v>
      </c>
      <c r="T205" s="165" t="e">
        <f>S205*#REF!</f>
        <v>#REF!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6" t="s">
        <v>191</v>
      </c>
      <c r="AT205" s="166" t="s">
        <v>126</v>
      </c>
      <c r="AU205" s="166" t="s">
        <v>131</v>
      </c>
      <c r="AY205" s="14" t="s">
        <v>124</v>
      </c>
      <c r="BE205" s="167">
        <f>IF(N205="základná",#REF!,0)</f>
        <v>0</v>
      </c>
      <c r="BF205" s="167" t="e">
        <f>IF(N205="znížená",#REF!,0)</f>
        <v>#REF!</v>
      </c>
      <c r="BG205" s="167">
        <f>IF(N205="zákl. prenesená",#REF!,0)</f>
        <v>0</v>
      </c>
      <c r="BH205" s="167">
        <f>IF(N205="zníž. prenesená",#REF!,0)</f>
        <v>0</v>
      </c>
      <c r="BI205" s="167">
        <f>IF(N205="nulová",#REF!,0)</f>
        <v>0</v>
      </c>
      <c r="BJ205" s="14" t="s">
        <v>131</v>
      </c>
      <c r="BK205" s="168" t="e">
        <f>ROUND(#REF!*#REF!,3)</f>
        <v>#REF!</v>
      </c>
      <c r="BL205" s="14" t="s">
        <v>191</v>
      </c>
      <c r="BM205" s="166" t="s">
        <v>368</v>
      </c>
    </row>
    <row r="206" spans="1:65" s="2" customFormat="1" ht="24" customHeight="1">
      <c r="A206" s="29"/>
      <c r="B206" s="154"/>
      <c r="C206" s="155" t="s">
        <v>408</v>
      </c>
      <c r="D206" s="155" t="s">
        <v>126</v>
      </c>
      <c r="E206" s="156" t="s">
        <v>409</v>
      </c>
      <c r="F206" s="157" t="s">
        <v>410</v>
      </c>
      <c r="G206" s="158" t="s">
        <v>137</v>
      </c>
      <c r="H206" s="159">
        <v>1</v>
      </c>
      <c r="I206" s="160"/>
      <c r="J206" s="159">
        <f t="shared" si="31"/>
        <v>0</v>
      </c>
      <c r="K206" s="175"/>
      <c r="L206" s="176"/>
      <c r="M206" s="177" t="s">
        <v>1</v>
      </c>
      <c r="N206" s="178" t="s">
        <v>41</v>
      </c>
      <c r="O206" s="55"/>
      <c r="P206" s="164" t="e">
        <f>O206*#REF!</f>
        <v>#REF!</v>
      </c>
      <c r="Q206" s="164">
        <v>4.8999999999999998E-4</v>
      </c>
      <c r="R206" s="164" t="e">
        <f>Q206*#REF!</f>
        <v>#REF!</v>
      </c>
      <c r="S206" s="164">
        <v>0</v>
      </c>
      <c r="T206" s="165" t="e">
        <f>S206*#REF!</f>
        <v>#REF!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6" t="s">
        <v>256</v>
      </c>
      <c r="AT206" s="166" t="s">
        <v>281</v>
      </c>
      <c r="AU206" s="166" t="s">
        <v>131</v>
      </c>
      <c r="AY206" s="14" t="s">
        <v>124</v>
      </c>
      <c r="BE206" s="167">
        <f>IF(N206="základná",#REF!,0)</f>
        <v>0</v>
      </c>
      <c r="BF206" s="167" t="e">
        <f>IF(N206="znížená",#REF!,0)</f>
        <v>#REF!</v>
      </c>
      <c r="BG206" s="167">
        <f>IF(N206="zákl. prenesená",#REF!,0)</f>
        <v>0</v>
      </c>
      <c r="BH206" s="167">
        <f>IF(N206="zníž. prenesená",#REF!,0)</f>
        <v>0</v>
      </c>
      <c r="BI206" s="167">
        <f>IF(N206="nulová",#REF!,0)</f>
        <v>0</v>
      </c>
      <c r="BJ206" s="14" t="s">
        <v>131</v>
      </c>
      <c r="BK206" s="168" t="e">
        <f>ROUND(#REF!*#REF!,3)</f>
        <v>#REF!</v>
      </c>
      <c r="BL206" s="14" t="s">
        <v>191</v>
      </c>
      <c r="BM206" s="166" t="s">
        <v>369</v>
      </c>
    </row>
    <row r="207" spans="1:65" s="2" customFormat="1" ht="24" customHeight="1">
      <c r="A207" s="29"/>
      <c r="B207" s="154"/>
      <c r="C207" s="155" t="s">
        <v>412</v>
      </c>
      <c r="D207" s="155" t="s">
        <v>126</v>
      </c>
      <c r="E207" s="156" t="s">
        <v>413</v>
      </c>
      <c r="F207" s="157" t="s">
        <v>414</v>
      </c>
      <c r="G207" s="158" t="s">
        <v>137</v>
      </c>
      <c r="H207" s="159">
        <v>1</v>
      </c>
      <c r="I207" s="160"/>
      <c r="J207" s="159">
        <f t="shared" si="31"/>
        <v>0</v>
      </c>
      <c r="K207" s="175"/>
      <c r="L207" s="176"/>
      <c r="M207" s="177" t="s">
        <v>1</v>
      </c>
      <c r="N207" s="178" t="s">
        <v>41</v>
      </c>
      <c r="O207" s="55"/>
      <c r="P207" s="164" t="e">
        <f>O207*#REF!</f>
        <v>#REF!</v>
      </c>
      <c r="Q207" s="164">
        <v>2.0000000000000001E-4</v>
      </c>
      <c r="R207" s="164" t="e">
        <f>Q207*#REF!</f>
        <v>#REF!</v>
      </c>
      <c r="S207" s="164">
        <v>0</v>
      </c>
      <c r="T207" s="165" t="e">
        <f>S207*#REF!</f>
        <v>#REF!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6" t="s">
        <v>256</v>
      </c>
      <c r="AT207" s="166" t="s">
        <v>281</v>
      </c>
      <c r="AU207" s="166" t="s">
        <v>131</v>
      </c>
      <c r="AY207" s="14" t="s">
        <v>124</v>
      </c>
      <c r="BE207" s="167">
        <f>IF(N207="základná",#REF!,0)</f>
        <v>0</v>
      </c>
      <c r="BF207" s="167" t="e">
        <f>IF(N207="znížená",#REF!,0)</f>
        <v>#REF!</v>
      </c>
      <c r="BG207" s="167">
        <f>IF(N207="zákl. prenesená",#REF!,0)</f>
        <v>0</v>
      </c>
      <c r="BH207" s="167">
        <f>IF(N207="zníž. prenesená",#REF!,0)</f>
        <v>0</v>
      </c>
      <c r="BI207" s="167">
        <f>IF(N207="nulová",#REF!,0)</f>
        <v>0</v>
      </c>
      <c r="BJ207" s="14" t="s">
        <v>131</v>
      </c>
      <c r="BK207" s="168" t="e">
        <f>ROUND(#REF!*#REF!,3)</f>
        <v>#REF!</v>
      </c>
      <c r="BL207" s="14" t="s">
        <v>191</v>
      </c>
      <c r="BM207" s="166" t="s">
        <v>370</v>
      </c>
    </row>
    <row r="208" spans="1:65" s="2" customFormat="1" ht="24" customHeight="1">
      <c r="A208" s="29"/>
      <c r="B208" s="154"/>
      <c r="C208" s="155" t="s">
        <v>416</v>
      </c>
      <c r="D208" s="155" t="s">
        <v>126</v>
      </c>
      <c r="E208" s="156" t="s">
        <v>417</v>
      </c>
      <c r="F208" s="157" t="s">
        <v>418</v>
      </c>
      <c r="G208" s="158" t="s">
        <v>137</v>
      </c>
      <c r="H208" s="159">
        <v>1</v>
      </c>
      <c r="I208" s="160"/>
      <c r="J208" s="159">
        <f t="shared" si="31"/>
        <v>0</v>
      </c>
      <c r="K208" s="161"/>
      <c r="L208" s="30"/>
      <c r="M208" s="162" t="s">
        <v>1</v>
      </c>
      <c r="N208" s="163" t="s">
        <v>41</v>
      </c>
      <c r="O208" s="55"/>
      <c r="P208" s="164" t="e">
        <f>O208*#REF!</f>
        <v>#REF!</v>
      </c>
      <c r="Q208" s="164">
        <v>1E-4</v>
      </c>
      <c r="R208" s="164" t="e">
        <f>Q208*#REF!</f>
        <v>#REF!</v>
      </c>
      <c r="S208" s="164">
        <v>0</v>
      </c>
      <c r="T208" s="165" t="e">
        <f>S208*#REF!</f>
        <v>#REF!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6" t="s">
        <v>191</v>
      </c>
      <c r="AT208" s="166" t="s">
        <v>126</v>
      </c>
      <c r="AU208" s="166" t="s">
        <v>131</v>
      </c>
      <c r="AY208" s="14" t="s">
        <v>124</v>
      </c>
      <c r="BE208" s="167">
        <f>IF(N208="základná",#REF!,0)</f>
        <v>0</v>
      </c>
      <c r="BF208" s="167" t="e">
        <f>IF(N208="znížená",#REF!,0)</f>
        <v>#REF!</v>
      </c>
      <c r="BG208" s="167">
        <f>IF(N208="zákl. prenesená",#REF!,0)</f>
        <v>0</v>
      </c>
      <c r="BH208" s="167">
        <f>IF(N208="zníž. prenesená",#REF!,0)</f>
        <v>0</v>
      </c>
      <c r="BI208" s="167">
        <f>IF(N208="nulová",#REF!,0)</f>
        <v>0</v>
      </c>
      <c r="BJ208" s="14" t="s">
        <v>131</v>
      </c>
      <c r="BK208" s="168" t="e">
        <f>ROUND(#REF!*#REF!,3)</f>
        <v>#REF!</v>
      </c>
      <c r="BL208" s="14" t="s">
        <v>191</v>
      </c>
      <c r="BM208" s="166" t="s">
        <v>372</v>
      </c>
    </row>
    <row r="209" spans="1:65" s="2" customFormat="1" ht="24" customHeight="1">
      <c r="A209" s="29"/>
      <c r="B209" s="154"/>
      <c r="C209" s="155" t="s">
        <v>420</v>
      </c>
      <c r="D209" s="155" t="s">
        <v>126</v>
      </c>
      <c r="E209" s="156" t="s">
        <v>421</v>
      </c>
      <c r="F209" s="157" t="s">
        <v>422</v>
      </c>
      <c r="G209" s="158" t="s">
        <v>137</v>
      </c>
      <c r="H209" s="159">
        <v>1</v>
      </c>
      <c r="I209" s="160"/>
      <c r="J209" s="159">
        <f t="shared" si="31"/>
        <v>0</v>
      </c>
      <c r="K209" s="175"/>
      <c r="L209" s="176"/>
      <c r="M209" s="177" t="s">
        <v>1</v>
      </c>
      <c r="N209" s="178" t="s">
        <v>41</v>
      </c>
      <c r="O209" s="55"/>
      <c r="P209" s="164" t="e">
        <f>O209*#REF!</f>
        <v>#REF!</v>
      </c>
      <c r="Q209" s="164">
        <v>1.4499999999999999E-3</v>
      </c>
      <c r="R209" s="164" t="e">
        <f>Q209*#REF!</f>
        <v>#REF!</v>
      </c>
      <c r="S209" s="164">
        <v>0</v>
      </c>
      <c r="T209" s="165" t="e">
        <f>S209*#REF!</f>
        <v>#REF!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6" t="s">
        <v>256</v>
      </c>
      <c r="AT209" s="166" t="s">
        <v>281</v>
      </c>
      <c r="AU209" s="166" t="s">
        <v>131</v>
      </c>
      <c r="AY209" s="14" t="s">
        <v>124</v>
      </c>
      <c r="BE209" s="167">
        <f>IF(N209="základná",#REF!,0)</f>
        <v>0</v>
      </c>
      <c r="BF209" s="167" t="e">
        <f>IF(N209="znížená",#REF!,0)</f>
        <v>#REF!</v>
      </c>
      <c r="BG209" s="167">
        <f>IF(N209="zákl. prenesená",#REF!,0)</f>
        <v>0</v>
      </c>
      <c r="BH209" s="167">
        <f>IF(N209="zníž. prenesená",#REF!,0)</f>
        <v>0</v>
      </c>
      <c r="BI209" s="167">
        <f>IF(N209="nulová",#REF!,0)</f>
        <v>0</v>
      </c>
      <c r="BJ209" s="14" t="s">
        <v>131</v>
      </c>
      <c r="BK209" s="168" t="e">
        <f>ROUND(#REF!*#REF!,3)</f>
        <v>#REF!</v>
      </c>
      <c r="BL209" s="14" t="s">
        <v>191</v>
      </c>
      <c r="BM209" s="166" t="s">
        <v>373</v>
      </c>
    </row>
    <row r="210" spans="1:65" s="2" customFormat="1" ht="24" customHeight="1">
      <c r="A210" s="29"/>
      <c r="B210" s="154"/>
      <c r="C210" s="155" t="s">
        <v>424</v>
      </c>
      <c r="D210" s="155" t="s">
        <v>126</v>
      </c>
      <c r="E210" s="156" t="s">
        <v>425</v>
      </c>
      <c r="F210" s="157" t="s">
        <v>426</v>
      </c>
      <c r="G210" s="158" t="s">
        <v>129</v>
      </c>
      <c r="H210" s="159">
        <v>44.063000000000002</v>
      </c>
      <c r="I210" s="160"/>
      <c r="J210" s="159">
        <f t="shared" si="31"/>
        <v>0</v>
      </c>
      <c r="K210" s="175"/>
      <c r="L210" s="176"/>
      <c r="M210" s="177" t="s">
        <v>1</v>
      </c>
      <c r="N210" s="178" t="s">
        <v>41</v>
      </c>
      <c r="O210" s="55"/>
      <c r="P210" s="164" t="e">
        <f>O210*#REF!</f>
        <v>#REF!</v>
      </c>
      <c r="Q210" s="164">
        <v>8.7000000000000001E-4</v>
      </c>
      <c r="R210" s="164" t="e">
        <f>Q210*#REF!</f>
        <v>#REF!</v>
      </c>
      <c r="S210" s="164">
        <v>0</v>
      </c>
      <c r="T210" s="165" t="e">
        <f>S210*#REF!</f>
        <v>#REF!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6" t="s">
        <v>256</v>
      </c>
      <c r="AT210" s="166" t="s">
        <v>281</v>
      </c>
      <c r="AU210" s="166" t="s">
        <v>131</v>
      </c>
      <c r="AY210" s="14" t="s">
        <v>124</v>
      </c>
      <c r="BE210" s="167">
        <f>IF(N210="základná",#REF!,0)</f>
        <v>0</v>
      </c>
      <c r="BF210" s="167" t="e">
        <f>IF(N210="znížená",#REF!,0)</f>
        <v>#REF!</v>
      </c>
      <c r="BG210" s="167">
        <f>IF(N210="zákl. prenesená",#REF!,0)</f>
        <v>0</v>
      </c>
      <c r="BH210" s="167">
        <f>IF(N210="zníž. prenesená",#REF!,0)</f>
        <v>0</v>
      </c>
      <c r="BI210" s="167">
        <f>IF(N210="nulová",#REF!,0)</f>
        <v>0</v>
      </c>
      <c r="BJ210" s="14" t="s">
        <v>131</v>
      </c>
      <c r="BK210" s="168" t="e">
        <f>ROUND(#REF!*#REF!,3)</f>
        <v>#REF!</v>
      </c>
      <c r="BL210" s="14" t="s">
        <v>191</v>
      </c>
      <c r="BM210" s="166" t="s">
        <v>374</v>
      </c>
    </row>
    <row r="211" spans="1:65" s="2" customFormat="1" ht="24" customHeight="1">
      <c r="A211" s="29"/>
      <c r="B211" s="154"/>
      <c r="C211" s="155" t="s">
        <v>428</v>
      </c>
      <c r="D211" s="155" t="s">
        <v>126</v>
      </c>
      <c r="E211" s="156" t="s">
        <v>429</v>
      </c>
      <c r="F211" s="157" t="s">
        <v>430</v>
      </c>
      <c r="G211" s="158" t="s">
        <v>129</v>
      </c>
      <c r="H211" s="159">
        <v>44.063000000000002</v>
      </c>
      <c r="I211" s="160"/>
      <c r="J211" s="159">
        <f t="shared" si="31"/>
        <v>0</v>
      </c>
      <c r="K211" s="161"/>
      <c r="L211" s="30"/>
      <c r="M211" s="162" t="s">
        <v>1</v>
      </c>
      <c r="N211" s="163" t="s">
        <v>41</v>
      </c>
      <c r="O211" s="55"/>
      <c r="P211" s="164">
        <f>O211*H198</f>
        <v>0</v>
      </c>
      <c r="Q211" s="164">
        <v>0</v>
      </c>
      <c r="R211" s="164">
        <f>Q211*H198</f>
        <v>0</v>
      </c>
      <c r="S211" s="164">
        <v>1.3500000000000001E-3</v>
      </c>
      <c r="T211" s="165">
        <f>S211*H198</f>
        <v>0.25049250000000001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6" t="s">
        <v>191</v>
      </c>
      <c r="AT211" s="166" t="s">
        <v>126</v>
      </c>
      <c r="AU211" s="166" t="s">
        <v>131</v>
      </c>
      <c r="AY211" s="14" t="s">
        <v>124</v>
      </c>
      <c r="BE211" s="167">
        <f>IF(N211="základná",J198,0)</f>
        <v>0</v>
      </c>
      <c r="BF211" s="167">
        <f>IF(N211="znížená",J198,0)</f>
        <v>0</v>
      </c>
      <c r="BG211" s="167">
        <f>IF(N211="zákl. prenesená",J198,0)</f>
        <v>0</v>
      </c>
      <c r="BH211" s="167">
        <f>IF(N211="zníž. prenesená",J198,0)</f>
        <v>0</v>
      </c>
      <c r="BI211" s="167">
        <f>IF(N211="nulová",J198,0)</f>
        <v>0</v>
      </c>
      <c r="BJ211" s="14" t="s">
        <v>131</v>
      </c>
      <c r="BK211" s="168">
        <f>ROUND(I198*H198,3)</f>
        <v>0</v>
      </c>
      <c r="BL211" s="14" t="s">
        <v>191</v>
      </c>
      <c r="BM211" s="166" t="s">
        <v>378</v>
      </c>
    </row>
    <row r="212" spans="1:65" s="2" customFormat="1" ht="24" customHeight="1">
      <c r="A212" s="29"/>
      <c r="B212" s="154"/>
      <c r="C212" s="155" t="s">
        <v>432</v>
      </c>
      <c r="D212" s="155" t="s">
        <v>126</v>
      </c>
      <c r="E212" s="156" t="s">
        <v>433</v>
      </c>
      <c r="F212" s="157" t="s">
        <v>434</v>
      </c>
      <c r="G212" s="158" t="s">
        <v>137</v>
      </c>
      <c r="H212" s="159">
        <v>1</v>
      </c>
      <c r="I212" s="160"/>
      <c r="J212" s="159">
        <f t="shared" si="31"/>
        <v>0</v>
      </c>
      <c r="K212" s="161"/>
      <c r="L212" s="30"/>
      <c r="M212" s="162" t="s">
        <v>1</v>
      </c>
      <c r="N212" s="163" t="s">
        <v>41</v>
      </c>
      <c r="O212" s="55"/>
      <c r="P212" s="164">
        <f>O212*H199</f>
        <v>0</v>
      </c>
      <c r="Q212" s="164">
        <v>1.7000000000000001E-4</v>
      </c>
      <c r="R212" s="164">
        <f>Q212*H199</f>
        <v>3.1543500000000002E-2</v>
      </c>
      <c r="S212" s="164">
        <v>0</v>
      </c>
      <c r="T212" s="165">
        <f>S212*H199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6" t="s">
        <v>191</v>
      </c>
      <c r="AT212" s="166" t="s">
        <v>126</v>
      </c>
      <c r="AU212" s="166" t="s">
        <v>131</v>
      </c>
      <c r="AY212" s="14" t="s">
        <v>124</v>
      </c>
      <c r="BE212" s="167">
        <f>IF(N212="základná",J199,0)</f>
        <v>0</v>
      </c>
      <c r="BF212" s="167">
        <f>IF(N212="znížená",J199,0)</f>
        <v>0</v>
      </c>
      <c r="BG212" s="167">
        <f>IF(N212="zákl. prenesená",J199,0)</f>
        <v>0</v>
      </c>
      <c r="BH212" s="167">
        <f>IF(N212="zníž. prenesená",J199,0)</f>
        <v>0</v>
      </c>
      <c r="BI212" s="167">
        <f>IF(N212="nulová",J199,0)</f>
        <v>0</v>
      </c>
      <c r="BJ212" s="14" t="s">
        <v>131</v>
      </c>
      <c r="BK212" s="168">
        <f>ROUND(I199*H199,3)</f>
        <v>0</v>
      </c>
      <c r="BL212" s="14" t="s">
        <v>191</v>
      </c>
      <c r="BM212" s="166" t="s">
        <v>382</v>
      </c>
    </row>
    <row r="213" spans="1:65" s="2" customFormat="1" ht="24" customHeight="1">
      <c r="A213" s="29"/>
      <c r="B213" s="154"/>
      <c r="C213" s="155" t="s">
        <v>436</v>
      </c>
      <c r="D213" s="155" t="s">
        <v>126</v>
      </c>
      <c r="E213" s="156" t="s">
        <v>437</v>
      </c>
      <c r="F213" s="157" t="s">
        <v>438</v>
      </c>
      <c r="G213" s="158" t="s">
        <v>137</v>
      </c>
      <c r="H213" s="159">
        <v>1</v>
      </c>
      <c r="I213" s="160"/>
      <c r="J213" s="159">
        <f t="shared" si="31"/>
        <v>0</v>
      </c>
      <c r="K213" s="175"/>
      <c r="L213" s="176"/>
      <c r="M213" s="177" t="s">
        <v>1</v>
      </c>
      <c r="N213" s="178" t="s">
        <v>41</v>
      </c>
      <c r="O213" s="55"/>
      <c r="P213" s="164" t="e">
        <f>O213*#REF!</f>
        <v>#REF!</v>
      </c>
      <c r="Q213" s="164">
        <v>1.4E-3</v>
      </c>
      <c r="R213" s="164" t="e">
        <f>Q213*#REF!</f>
        <v>#REF!</v>
      </c>
      <c r="S213" s="164">
        <v>0</v>
      </c>
      <c r="T213" s="165" t="e">
        <f>S213*#REF!</f>
        <v>#REF!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6" t="s">
        <v>256</v>
      </c>
      <c r="AT213" s="166" t="s">
        <v>281</v>
      </c>
      <c r="AU213" s="166" t="s">
        <v>131</v>
      </c>
      <c r="AY213" s="14" t="s">
        <v>124</v>
      </c>
      <c r="BE213" s="167">
        <f>IF(N213="základná",#REF!,0)</f>
        <v>0</v>
      </c>
      <c r="BF213" s="167" t="e">
        <f>IF(N213="znížená",#REF!,0)</f>
        <v>#REF!</v>
      </c>
      <c r="BG213" s="167">
        <f>IF(N213="zákl. prenesená",#REF!,0)</f>
        <v>0</v>
      </c>
      <c r="BH213" s="167">
        <f>IF(N213="zníž. prenesená",#REF!,0)</f>
        <v>0</v>
      </c>
      <c r="BI213" s="167">
        <f>IF(N213="nulová",#REF!,0)</f>
        <v>0</v>
      </c>
      <c r="BJ213" s="14" t="s">
        <v>131</v>
      </c>
      <c r="BK213" s="168" t="e">
        <f>ROUND(#REF!*#REF!,3)</f>
        <v>#REF!</v>
      </c>
      <c r="BL213" s="14" t="s">
        <v>191</v>
      </c>
      <c r="BM213" s="166" t="s">
        <v>383</v>
      </c>
    </row>
    <row r="214" spans="1:65" s="2" customFormat="1" ht="24" customHeight="1">
      <c r="A214" s="29"/>
      <c r="B214" s="154"/>
      <c r="C214" s="155" t="s">
        <v>440</v>
      </c>
      <c r="D214" s="155" t="s">
        <v>126</v>
      </c>
      <c r="E214" s="156" t="s">
        <v>441</v>
      </c>
      <c r="F214" s="157" t="s">
        <v>442</v>
      </c>
      <c r="G214" s="158" t="s">
        <v>358</v>
      </c>
      <c r="H214" s="160"/>
      <c r="I214" s="160"/>
      <c r="J214" s="159">
        <f t="shared" si="31"/>
        <v>0</v>
      </c>
      <c r="K214" s="161"/>
      <c r="L214" s="30"/>
      <c r="M214" s="162" t="s">
        <v>1</v>
      </c>
      <c r="N214" s="163" t="s">
        <v>41</v>
      </c>
      <c r="O214" s="55"/>
      <c r="P214" s="164" t="e">
        <f>O214*#REF!</f>
        <v>#REF!</v>
      </c>
      <c r="Q214" s="164">
        <v>5.1200000000000004E-3</v>
      </c>
      <c r="R214" s="164" t="e">
        <f>Q214*#REF!</f>
        <v>#REF!</v>
      </c>
      <c r="S214" s="164">
        <v>0</v>
      </c>
      <c r="T214" s="165" t="e">
        <f>S214*#REF!</f>
        <v>#REF!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6" t="s">
        <v>191</v>
      </c>
      <c r="AT214" s="166" t="s">
        <v>126</v>
      </c>
      <c r="AU214" s="166" t="s">
        <v>131</v>
      </c>
      <c r="AY214" s="14" t="s">
        <v>124</v>
      </c>
      <c r="BE214" s="167">
        <f>IF(N214="základná",#REF!,0)</f>
        <v>0</v>
      </c>
      <c r="BF214" s="167" t="e">
        <f>IF(N214="znížená",#REF!,0)</f>
        <v>#REF!</v>
      </c>
      <c r="BG214" s="167">
        <f>IF(N214="zákl. prenesená",#REF!,0)</f>
        <v>0</v>
      </c>
      <c r="BH214" s="167">
        <f>IF(N214="zníž. prenesená",#REF!,0)</f>
        <v>0</v>
      </c>
      <c r="BI214" s="167">
        <f>IF(N214="nulová",#REF!,0)</f>
        <v>0</v>
      </c>
      <c r="BJ214" s="14" t="s">
        <v>131</v>
      </c>
      <c r="BK214" s="168" t="e">
        <f>ROUND(#REF!*#REF!,3)</f>
        <v>#REF!</v>
      </c>
      <c r="BL214" s="14" t="s">
        <v>191</v>
      </c>
      <c r="BM214" s="166" t="s">
        <v>384</v>
      </c>
    </row>
    <row r="215" spans="1:65" s="2" customFormat="1" ht="24" customHeight="1">
      <c r="A215" s="29"/>
      <c r="B215" s="154"/>
      <c r="C215" s="12"/>
      <c r="D215" s="142" t="s">
        <v>74</v>
      </c>
      <c r="E215" s="152" t="s">
        <v>444</v>
      </c>
      <c r="F215" s="152" t="s">
        <v>445</v>
      </c>
      <c r="G215" s="12"/>
      <c r="H215" s="12"/>
      <c r="I215" s="144"/>
      <c r="J215" s="153">
        <f>BK236</f>
        <v>0</v>
      </c>
      <c r="K215" s="161"/>
      <c r="L215" s="30"/>
      <c r="M215" s="162" t="s">
        <v>1</v>
      </c>
      <c r="N215" s="163" t="s">
        <v>41</v>
      </c>
      <c r="O215" s="55"/>
      <c r="P215" s="164" t="e">
        <f>O215*#REF!</f>
        <v>#REF!</v>
      </c>
      <c r="Q215" s="164">
        <v>0</v>
      </c>
      <c r="R215" s="164" t="e">
        <f>Q215*#REF!</f>
        <v>#REF!</v>
      </c>
      <c r="S215" s="164">
        <v>2.3E-3</v>
      </c>
      <c r="T215" s="165" t="e">
        <f>S215*#REF!</f>
        <v>#REF!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6" t="s">
        <v>191</v>
      </c>
      <c r="AT215" s="166" t="s">
        <v>126</v>
      </c>
      <c r="AU215" s="166" t="s">
        <v>131</v>
      </c>
      <c r="AY215" s="14" t="s">
        <v>124</v>
      </c>
      <c r="BE215" s="167">
        <f>IF(N215="základná",#REF!,0)</f>
        <v>0</v>
      </c>
      <c r="BF215" s="167" t="e">
        <f>IF(N215="znížená",#REF!,0)</f>
        <v>#REF!</v>
      </c>
      <c r="BG215" s="167">
        <f>IF(N215="zákl. prenesená",#REF!,0)</f>
        <v>0</v>
      </c>
      <c r="BH215" s="167">
        <f>IF(N215="zníž. prenesená",#REF!,0)</f>
        <v>0</v>
      </c>
      <c r="BI215" s="167">
        <f>IF(N215="nulová",#REF!,0)</f>
        <v>0</v>
      </c>
      <c r="BJ215" s="14" t="s">
        <v>131</v>
      </c>
      <c r="BK215" s="168" t="e">
        <f>ROUND(#REF!*#REF!,3)</f>
        <v>#REF!</v>
      </c>
      <c r="BL215" s="14" t="s">
        <v>191</v>
      </c>
      <c r="BM215" s="166" t="s">
        <v>385</v>
      </c>
    </row>
    <row r="216" spans="1:65" s="2" customFormat="1" ht="24" customHeight="1">
      <c r="A216" s="29"/>
      <c r="B216" s="154"/>
      <c r="C216" s="155" t="s">
        <v>446</v>
      </c>
      <c r="D216" s="155" t="s">
        <v>126</v>
      </c>
      <c r="E216" s="156" t="s">
        <v>447</v>
      </c>
      <c r="F216" s="157" t="s">
        <v>448</v>
      </c>
      <c r="G216" s="158" t="s">
        <v>137</v>
      </c>
      <c r="H216" s="159">
        <v>1</v>
      </c>
      <c r="I216" s="160"/>
      <c r="J216" s="159">
        <f>ROUND(I216*H216,3)</f>
        <v>0</v>
      </c>
      <c r="K216" s="161"/>
      <c r="L216" s="30"/>
      <c r="M216" s="162" t="s">
        <v>1</v>
      </c>
      <c r="N216" s="163" t="s">
        <v>41</v>
      </c>
      <c r="O216" s="55"/>
      <c r="P216" s="164" t="e">
        <f>O216*#REF!</f>
        <v>#REF!</v>
      </c>
      <c r="Q216" s="164">
        <v>1E-4</v>
      </c>
      <c r="R216" s="164" t="e">
        <f>Q216*#REF!</f>
        <v>#REF!</v>
      </c>
      <c r="S216" s="164">
        <v>0</v>
      </c>
      <c r="T216" s="165" t="e">
        <f>S216*#REF!</f>
        <v>#REF!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6" t="s">
        <v>191</v>
      </c>
      <c r="AT216" s="166" t="s">
        <v>126</v>
      </c>
      <c r="AU216" s="166" t="s">
        <v>131</v>
      </c>
      <c r="AY216" s="14" t="s">
        <v>124</v>
      </c>
      <c r="BE216" s="167">
        <f>IF(N216="základná",#REF!,0)</f>
        <v>0</v>
      </c>
      <c r="BF216" s="167" t="e">
        <f>IF(N216="znížená",#REF!,0)</f>
        <v>#REF!</v>
      </c>
      <c r="BG216" s="167">
        <f>IF(N216="zákl. prenesená",#REF!,0)</f>
        <v>0</v>
      </c>
      <c r="BH216" s="167">
        <f>IF(N216="zníž. prenesená",#REF!,0)</f>
        <v>0</v>
      </c>
      <c r="BI216" s="167">
        <f>IF(N216="nulová",#REF!,0)</f>
        <v>0</v>
      </c>
      <c r="BJ216" s="14" t="s">
        <v>131</v>
      </c>
      <c r="BK216" s="168" t="e">
        <f>ROUND(#REF!*#REF!,3)</f>
        <v>#REF!</v>
      </c>
      <c r="BL216" s="14" t="s">
        <v>191</v>
      </c>
      <c r="BM216" s="166" t="s">
        <v>386</v>
      </c>
    </row>
    <row r="217" spans="1:65" s="2" customFormat="1" ht="36" customHeight="1">
      <c r="A217" s="29"/>
      <c r="B217" s="154"/>
      <c r="C217" s="12"/>
      <c r="D217" s="142" t="s">
        <v>74</v>
      </c>
      <c r="E217" s="152" t="s">
        <v>450</v>
      </c>
      <c r="F217" s="152" t="s">
        <v>451</v>
      </c>
      <c r="G217" s="12"/>
      <c r="H217" s="12"/>
      <c r="I217" s="144"/>
      <c r="J217" s="153">
        <f>BK238</f>
        <v>0</v>
      </c>
      <c r="K217" s="175"/>
      <c r="L217" s="176"/>
      <c r="M217" s="177" t="s">
        <v>1</v>
      </c>
      <c r="N217" s="178" t="s">
        <v>41</v>
      </c>
      <c r="O217" s="55"/>
      <c r="P217" s="164" t="e">
        <f>O217*#REF!</f>
        <v>#REF!</v>
      </c>
      <c r="Q217" s="164">
        <v>1.74E-3</v>
      </c>
      <c r="R217" s="164" t="e">
        <f>Q217*#REF!</f>
        <v>#REF!</v>
      </c>
      <c r="S217" s="164">
        <v>0</v>
      </c>
      <c r="T217" s="165" t="e">
        <f>S217*#REF!</f>
        <v>#REF!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6" t="s">
        <v>256</v>
      </c>
      <c r="AT217" s="166" t="s">
        <v>281</v>
      </c>
      <c r="AU217" s="166" t="s">
        <v>131</v>
      </c>
      <c r="AY217" s="14" t="s">
        <v>124</v>
      </c>
      <c r="BE217" s="167">
        <f>IF(N217="základná",#REF!,0)</f>
        <v>0</v>
      </c>
      <c r="BF217" s="167" t="e">
        <f>IF(N217="znížená",#REF!,0)</f>
        <v>#REF!</v>
      </c>
      <c r="BG217" s="167">
        <f>IF(N217="zákl. prenesená",#REF!,0)</f>
        <v>0</v>
      </c>
      <c r="BH217" s="167">
        <f>IF(N217="zníž. prenesená",#REF!,0)</f>
        <v>0</v>
      </c>
      <c r="BI217" s="167">
        <f>IF(N217="nulová",#REF!,0)</f>
        <v>0</v>
      </c>
      <c r="BJ217" s="14" t="s">
        <v>131</v>
      </c>
      <c r="BK217" s="168" t="e">
        <f>ROUND(#REF!*#REF!,3)</f>
        <v>#REF!</v>
      </c>
      <c r="BL217" s="14" t="s">
        <v>191</v>
      </c>
      <c r="BM217" s="166" t="s">
        <v>387</v>
      </c>
    </row>
    <row r="218" spans="1:65" s="2" customFormat="1" ht="36" customHeight="1">
      <c r="A218" s="29"/>
      <c r="B218" s="154"/>
      <c r="C218" s="155" t="s">
        <v>452</v>
      </c>
      <c r="D218" s="155" t="s">
        <v>126</v>
      </c>
      <c r="E218" s="156" t="s">
        <v>453</v>
      </c>
      <c r="F218" s="157" t="s">
        <v>454</v>
      </c>
      <c r="G218" s="158" t="s">
        <v>129</v>
      </c>
      <c r="H218" s="159">
        <v>2.5</v>
      </c>
      <c r="I218" s="160"/>
      <c r="J218" s="159">
        <f>ROUND(I218*H218,3)</f>
        <v>0</v>
      </c>
      <c r="K218" s="175"/>
      <c r="L218" s="176"/>
      <c r="M218" s="177" t="s">
        <v>1</v>
      </c>
      <c r="N218" s="178" t="s">
        <v>41</v>
      </c>
      <c r="O218" s="55"/>
      <c r="P218" s="164" t="e">
        <f>O218*#REF!</f>
        <v>#REF!</v>
      </c>
      <c r="Q218" s="164">
        <v>1.1900000000000001E-3</v>
      </c>
      <c r="R218" s="164" t="e">
        <f>Q218*#REF!</f>
        <v>#REF!</v>
      </c>
      <c r="S218" s="164">
        <v>0</v>
      </c>
      <c r="T218" s="165" t="e">
        <f>S218*#REF!</f>
        <v>#REF!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6" t="s">
        <v>256</v>
      </c>
      <c r="AT218" s="166" t="s">
        <v>281</v>
      </c>
      <c r="AU218" s="166" t="s">
        <v>131</v>
      </c>
      <c r="AY218" s="14" t="s">
        <v>124</v>
      </c>
      <c r="BE218" s="167">
        <f>IF(N218="základná",#REF!,0)</f>
        <v>0</v>
      </c>
      <c r="BF218" s="167" t="e">
        <f>IF(N218="znížená",#REF!,0)</f>
        <v>#REF!</v>
      </c>
      <c r="BG218" s="167">
        <f>IF(N218="zákl. prenesená",#REF!,0)</f>
        <v>0</v>
      </c>
      <c r="BH218" s="167">
        <f>IF(N218="zníž. prenesená",#REF!,0)</f>
        <v>0</v>
      </c>
      <c r="BI218" s="167">
        <f>IF(N218="nulová",#REF!,0)</f>
        <v>0</v>
      </c>
      <c r="BJ218" s="14" t="s">
        <v>131</v>
      </c>
      <c r="BK218" s="168" t="e">
        <f>ROUND(#REF!*#REF!,3)</f>
        <v>#REF!</v>
      </c>
      <c r="BL218" s="14" t="s">
        <v>191</v>
      </c>
      <c r="BM218" s="166" t="s">
        <v>388</v>
      </c>
    </row>
    <row r="219" spans="1:65" s="2" customFormat="1" ht="24" customHeight="1">
      <c r="A219" s="29"/>
      <c r="B219" s="154"/>
      <c r="C219" s="169" t="s">
        <v>456</v>
      </c>
      <c r="D219" s="169" t="s">
        <v>281</v>
      </c>
      <c r="E219" s="170" t="s">
        <v>457</v>
      </c>
      <c r="F219" s="171" t="s">
        <v>458</v>
      </c>
      <c r="G219" s="172" t="s">
        <v>129</v>
      </c>
      <c r="H219" s="173">
        <v>3</v>
      </c>
      <c r="I219" s="174"/>
      <c r="J219" s="173">
        <f>ROUND(I219*H219,3)</f>
        <v>0</v>
      </c>
      <c r="K219" s="161"/>
      <c r="L219" s="30"/>
      <c r="M219" s="162" t="s">
        <v>1</v>
      </c>
      <c r="N219" s="163" t="s">
        <v>41</v>
      </c>
      <c r="O219" s="55"/>
      <c r="P219" s="164" t="e">
        <f>O219*#REF!</f>
        <v>#REF!</v>
      </c>
      <c r="Q219" s="164">
        <v>1E-4</v>
      </c>
      <c r="R219" s="164" t="e">
        <f>Q219*#REF!</f>
        <v>#REF!</v>
      </c>
      <c r="S219" s="164">
        <v>0</v>
      </c>
      <c r="T219" s="165" t="e">
        <f>S219*#REF!</f>
        <v>#REF!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6" t="s">
        <v>191</v>
      </c>
      <c r="AT219" s="166" t="s">
        <v>126</v>
      </c>
      <c r="AU219" s="166" t="s">
        <v>131</v>
      </c>
      <c r="AY219" s="14" t="s">
        <v>124</v>
      </c>
      <c r="BE219" s="167">
        <f>IF(N219="základná",#REF!,0)</f>
        <v>0</v>
      </c>
      <c r="BF219" s="167" t="e">
        <f>IF(N219="znížená",#REF!,0)</f>
        <v>#REF!</v>
      </c>
      <c r="BG219" s="167">
        <f>IF(N219="zákl. prenesená",#REF!,0)</f>
        <v>0</v>
      </c>
      <c r="BH219" s="167">
        <f>IF(N219="zníž. prenesená",#REF!,0)</f>
        <v>0</v>
      </c>
      <c r="BI219" s="167">
        <f>IF(N219="nulová",#REF!,0)</f>
        <v>0</v>
      </c>
      <c r="BJ219" s="14" t="s">
        <v>131</v>
      </c>
      <c r="BK219" s="168" t="e">
        <f>ROUND(#REF!*#REF!,3)</f>
        <v>#REF!</v>
      </c>
      <c r="BL219" s="14" t="s">
        <v>191</v>
      </c>
      <c r="BM219" s="166" t="s">
        <v>389</v>
      </c>
    </row>
    <row r="220" spans="1:65" s="2" customFormat="1" ht="24" customHeight="1">
      <c r="A220" s="29"/>
      <c r="B220" s="154"/>
      <c r="C220" s="155" t="s">
        <v>460</v>
      </c>
      <c r="D220" s="155" t="s">
        <v>126</v>
      </c>
      <c r="E220" s="156" t="s">
        <v>461</v>
      </c>
      <c r="F220" s="157" t="s">
        <v>462</v>
      </c>
      <c r="G220" s="158" t="s">
        <v>358</v>
      </c>
      <c r="H220" s="160"/>
      <c r="I220" s="160"/>
      <c r="J220" s="159">
        <f>ROUND(I220*H220,3)</f>
        <v>0</v>
      </c>
      <c r="K220" s="175"/>
      <c r="L220" s="176"/>
      <c r="M220" s="177" t="s">
        <v>1</v>
      </c>
      <c r="N220" s="178" t="s">
        <v>41</v>
      </c>
      <c r="O220" s="55"/>
      <c r="P220" s="164" t="e">
        <f>O220*#REF!</f>
        <v>#REF!</v>
      </c>
      <c r="Q220" s="164">
        <v>1.4E-3</v>
      </c>
      <c r="R220" s="164" t="e">
        <f>Q220*#REF!</f>
        <v>#REF!</v>
      </c>
      <c r="S220" s="164">
        <v>0</v>
      </c>
      <c r="T220" s="165" t="e">
        <f>S220*#REF!</f>
        <v>#REF!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6" t="s">
        <v>256</v>
      </c>
      <c r="AT220" s="166" t="s">
        <v>281</v>
      </c>
      <c r="AU220" s="166" t="s">
        <v>131</v>
      </c>
      <c r="AY220" s="14" t="s">
        <v>124</v>
      </c>
      <c r="BE220" s="167">
        <f>IF(N220="základná",#REF!,0)</f>
        <v>0</v>
      </c>
      <c r="BF220" s="167" t="e">
        <f>IF(N220="znížená",#REF!,0)</f>
        <v>#REF!</v>
      </c>
      <c r="BG220" s="167">
        <f>IF(N220="zákl. prenesená",#REF!,0)</f>
        <v>0</v>
      </c>
      <c r="BH220" s="167">
        <f>IF(N220="zníž. prenesená",#REF!,0)</f>
        <v>0</v>
      </c>
      <c r="BI220" s="167">
        <f>IF(N220="nulová",#REF!,0)</f>
        <v>0</v>
      </c>
      <c r="BJ220" s="14" t="s">
        <v>131</v>
      </c>
      <c r="BK220" s="168" t="e">
        <f>ROUND(#REF!*#REF!,3)</f>
        <v>#REF!</v>
      </c>
      <c r="BL220" s="14" t="s">
        <v>191</v>
      </c>
      <c r="BM220" s="166" t="s">
        <v>390</v>
      </c>
    </row>
    <row r="221" spans="1:65" s="2" customFormat="1" ht="24" customHeight="1">
      <c r="A221" s="29"/>
      <c r="B221" s="154"/>
      <c r="C221" s="12"/>
      <c r="D221" s="142" t="s">
        <v>74</v>
      </c>
      <c r="E221" s="152" t="s">
        <v>464</v>
      </c>
      <c r="F221" s="152" t="s">
        <v>465</v>
      </c>
      <c r="G221" s="12"/>
      <c r="H221" s="12"/>
      <c r="I221" s="144"/>
      <c r="J221" s="153">
        <f>BK242</f>
        <v>0</v>
      </c>
      <c r="K221" s="161"/>
      <c r="L221" s="30"/>
      <c r="M221" s="162" t="s">
        <v>1</v>
      </c>
      <c r="N221" s="163" t="s">
        <v>41</v>
      </c>
      <c r="O221" s="55"/>
      <c r="P221" s="164" t="e">
        <f>O221*#REF!</f>
        <v>#REF!</v>
      </c>
      <c r="Q221" s="164">
        <v>0</v>
      </c>
      <c r="R221" s="164" t="e">
        <f>Q221*#REF!</f>
        <v>#REF!</v>
      </c>
      <c r="S221" s="164">
        <v>2.8500000000000001E-3</v>
      </c>
      <c r="T221" s="165" t="e">
        <f>S221*#REF!</f>
        <v>#REF!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6" t="s">
        <v>191</v>
      </c>
      <c r="AT221" s="166" t="s">
        <v>126</v>
      </c>
      <c r="AU221" s="166" t="s">
        <v>131</v>
      </c>
      <c r="AY221" s="14" t="s">
        <v>124</v>
      </c>
      <c r="BE221" s="167">
        <f>IF(N221="základná",#REF!,0)</f>
        <v>0</v>
      </c>
      <c r="BF221" s="167" t="e">
        <f>IF(N221="znížená",#REF!,0)</f>
        <v>#REF!</v>
      </c>
      <c r="BG221" s="167">
        <f>IF(N221="zákl. prenesená",#REF!,0)</f>
        <v>0</v>
      </c>
      <c r="BH221" s="167">
        <f>IF(N221="zníž. prenesená",#REF!,0)</f>
        <v>0</v>
      </c>
      <c r="BI221" s="167">
        <f>IF(N221="nulová",#REF!,0)</f>
        <v>0</v>
      </c>
      <c r="BJ221" s="14" t="s">
        <v>131</v>
      </c>
      <c r="BK221" s="168" t="e">
        <f>ROUND(#REF!*#REF!,3)</f>
        <v>#REF!</v>
      </c>
      <c r="BL221" s="14" t="s">
        <v>191</v>
      </c>
      <c r="BM221" s="166" t="s">
        <v>391</v>
      </c>
    </row>
    <row r="222" spans="1:65" s="2" customFormat="1" ht="24" customHeight="1">
      <c r="A222" s="29"/>
      <c r="B222" s="154"/>
      <c r="C222" s="155" t="s">
        <v>466</v>
      </c>
      <c r="D222" s="155" t="s">
        <v>126</v>
      </c>
      <c r="E222" s="156" t="s">
        <v>467</v>
      </c>
      <c r="F222" s="157" t="s">
        <v>468</v>
      </c>
      <c r="G222" s="158" t="s">
        <v>137</v>
      </c>
      <c r="H222" s="159">
        <v>1</v>
      </c>
      <c r="I222" s="160"/>
      <c r="J222" s="159">
        <f>ROUND(I222*H222,3)</f>
        <v>0</v>
      </c>
      <c r="K222" s="161"/>
      <c r="L222" s="30"/>
      <c r="M222" s="162" t="s">
        <v>1</v>
      </c>
      <c r="N222" s="163" t="s">
        <v>41</v>
      </c>
      <c r="O222" s="55"/>
      <c r="P222" s="164">
        <f>O222*H201</f>
        <v>0</v>
      </c>
      <c r="Q222" s="164">
        <v>0</v>
      </c>
      <c r="R222" s="164">
        <f>Q222*H201</f>
        <v>0</v>
      </c>
      <c r="S222" s="164">
        <v>0</v>
      </c>
      <c r="T222" s="165">
        <f>S222*H201</f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6" t="s">
        <v>191</v>
      </c>
      <c r="AT222" s="166" t="s">
        <v>126</v>
      </c>
      <c r="AU222" s="166" t="s">
        <v>131</v>
      </c>
      <c r="AY222" s="14" t="s">
        <v>124</v>
      </c>
      <c r="BE222" s="167">
        <f>IF(N222="základná",J201,0)</f>
        <v>0</v>
      </c>
      <c r="BF222" s="167">
        <f>IF(N222="znížená",J201,0)</f>
        <v>0</v>
      </c>
      <c r="BG222" s="167">
        <f>IF(N222="zákl. prenesená",J201,0)</f>
        <v>0</v>
      </c>
      <c r="BH222" s="167">
        <f>IF(N222="zníž. prenesená",J201,0)</f>
        <v>0</v>
      </c>
      <c r="BI222" s="167">
        <f>IF(N222="nulová",J201,0)</f>
        <v>0</v>
      </c>
      <c r="BJ222" s="14" t="s">
        <v>131</v>
      </c>
      <c r="BK222" s="168">
        <f>ROUND(I201*H201,3)</f>
        <v>0</v>
      </c>
      <c r="BL222" s="14" t="s">
        <v>191</v>
      </c>
      <c r="BM222" s="166" t="s">
        <v>395</v>
      </c>
    </row>
    <row r="223" spans="1:65" s="12" customFormat="1" ht="22.9" customHeight="1">
      <c r="B223" s="141"/>
      <c r="C223" s="155" t="s">
        <v>470</v>
      </c>
      <c r="D223" s="155" t="s">
        <v>126</v>
      </c>
      <c r="E223" s="156" t="s">
        <v>471</v>
      </c>
      <c r="F223" s="157" t="s">
        <v>472</v>
      </c>
      <c r="G223" s="158" t="s">
        <v>137</v>
      </c>
      <c r="H223" s="159">
        <v>1</v>
      </c>
      <c r="I223" s="160"/>
      <c r="J223" s="159">
        <f>ROUND(I223*H223,3)</f>
        <v>0</v>
      </c>
      <c r="L223" s="141"/>
      <c r="M223" s="146"/>
      <c r="N223" s="147"/>
      <c r="O223" s="147"/>
      <c r="P223" s="148">
        <f>P224</f>
        <v>0</v>
      </c>
      <c r="Q223" s="147"/>
      <c r="R223" s="148">
        <f>R224</f>
        <v>0</v>
      </c>
      <c r="S223" s="147"/>
      <c r="T223" s="149">
        <f>T224</f>
        <v>0</v>
      </c>
      <c r="AR223" s="142" t="s">
        <v>131</v>
      </c>
      <c r="AT223" s="150" t="s">
        <v>74</v>
      </c>
      <c r="AU223" s="150" t="s">
        <v>83</v>
      </c>
      <c r="AY223" s="142" t="s">
        <v>124</v>
      </c>
      <c r="BK223" s="151">
        <f>BK224</f>
        <v>0</v>
      </c>
    </row>
    <row r="224" spans="1:65" s="2" customFormat="1" ht="48" customHeight="1">
      <c r="A224" s="29"/>
      <c r="B224" s="154"/>
      <c r="C224" s="155" t="s">
        <v>474</v>
      </c>
      <c r="D224" s="155" t="s">
        <v>126</v>
      </c>
      <c r="E224" s="156" t="s">
        <v>475</v>
      </c>
      <c r="F224" s="157" t="s">
        <v>476</v>
      </c>
      <c r="G224" s="158" t="s">
        <v>129</v>
      </c>
      <c r="H224" s="159">
        <v>22.76</v>
      </c>
      <c r="I224" s="160"/>
      <c r="J224" s="159">
        <f>ROUND(I224*H224,3)</f>
        <v>0</v>
      </c>
      <c r="K224" s="161"/>
      <c r="L224" s="30"/>
      <c r="M224" s="162" t="s">
        <v>1</v>
      </c>
      <c r="N224" s="163" t="s">
        <v>41</v>
      </c>
      <c r="O224" s="55"/>
      <c r="P224" s="164">
        <f>O224*H203</f>
        <v>0</v>
      </c>
      <c r="Q224" s="164">
        <v>0</v>
      </c>
      <c r="R224" s="164">
        <f>Q224*H203</f>
        <v>0</v>
      </c>
      <c r="S224" s="164">
        <v>0</v>
      </c>
      <c r="T224" s="165">
        <f>S224*H203</f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6" t="s">
        <v>191</v>
      </c>
      <c r="AT224" s="166" t="s">
        <v>126</v>
      </c>
      <c r="AU224" s="166" t="s">
        <v>131</v>
      </c>
      <c r="AY224" s="14" t="s">
        <v>124</v>
      </c>
      <c r="BE224" s="167">
        <f>IF(N224="základná",J203,0)</f>
        <v>0</v>
      </c>
      <c r="BF224" s="167">
        <f>IF(N224="znížená",J203,0)</f>
        <v>0</v>
      </c>
      <c r="BG224" s="167">
        <f>IF(N224="zákl. prenesená",J203,0)</f>
        <v>0</v>
      </c>
      <c r="BH224" s="167">
        <f>IF(N224="zníž. prenesená",J203,0)</f>
        <v>0</v>
      </c>
      <c r="BI224" s="167">
        <f>IF(N224="nulová",J203,0)</f>
        <v>0</v>
      </c>
      <c r="BJ224" s="14" t="s">
        <v>131</v>
      </c>
      <c r="BK224" s="168">
        <f>ROUND(I203*H203,3)</f>
        <v>0</v>
      </c>
      <c r="BL224" s="14" t="s">
        <v>191</v>
      </c>
      <c r="BM224" s="166" t="s">
        <v>401</v>
      </c>
    </row>
    <row r="225" spans="1:65" s="12" customFormat="1" ht="22.9" customHeight="1">
      <c r="B225" s="141"/>
      <c r="C225" s="155" t="s">
        <v>478</v>
      </c>
      <c r="D225" s="155" t="s">
        <v>126</v>
      </c>
      <c r="E225" s="156" t="s">
        <v>479</v>
      </c>
      <c r="F225" s="157" t="s">
        <v>480</v>
      </c>
      <c r="G225" s="158" t="s">
        <v>129</v>
      </c>
      <c r="H225" s="159">
        <v>22.76</v>
      </c>
      <c r="I225" s="160"/>
      <c r="J225" s="159">
        <f>ROUND(I225*H225,3)</f>
        <v>0</v>
      </c>
      <c r="L225" s="141"/>
      <c r="M225" s="146"/>
      <c r="N225" s="147"/>
      <c r="O225" s="147"/>
      <c r="P225" s="148">
        <f>SUM(P226:P235)</f>
        <v>0</v>
      </c>
      <c r="Q225" s="147"/>
      <c r="R225" s="148">
        <f>SUM(R226:R235)</f>
        <v>5.5999999999999995E-4</v>
      </c>
      <c r="S225" s="147"/>
      <c r="T225" s="149">
        <f>SUM(T226:T235)</f>
        <v>0.72506500000000007</v>
      </c>
      <c r="AR225" s="142" t="s">
        <v>131</v>
      </c>
      <c r="AT225" s="150" t="s">
        <v>74</v>
      </c>
      <c r="AU225" s="150" t="s">
        <v>83</v>
      </c>
      <c r="AY225" s="142" t="s">
        <v>124</v>
      </c>
      <c r="BK225" s="151">
        <f>SUM(BK226:BK235)</f>
        <v>0</v>
      </c>
    </row>
    <row r="226" spans="1:65" s="2" customFormat="1" ht="24" customHeight="1">
      <c r="A226" s="29"/>
      <c r="B226" s="154"/>
      <c r="C226" s="12"/>
      <c r="D226" s="142" t="s">
        <v>74</v>
      </c>
      <c r="E226" s="143" t="s">
        <v>281</v>
      </c>
      <c r="F226" s="143" t="s">
        <v>482</v>
      </c>
      <c r="G226" s="12"/>
      <c r="H226" s="12"/>
      <c r="I226" s="144"/>
      <c r="J226" s="145">
        <f>BK247</f>
        <v>0</v>
      </c>
      <c r="K226" s="161"/>
      <c r="L226" s="30"/>
      <c r="M226" s="162" t="s">
        <v>1</v>
      </c>
      <c r="N226" s="163" t="s">
        <v>41</v>
      </c>
      <c r="O226" s="55"/>
      <c r="P226" s="164">
        <f t="shared" ref="P226:P235" si="32">O226*H205</f>
        <v>0</v>
      </c>
      <c r="Q226" s="164">
        <v>0</v>
      </c>
      <c r="R226" s="164">
        <f t="shared" ref="R226:R235" si="33">Q226*H205</f>
        <v>0</v>
      </c>
      <c r="S226" s="164">
        <v>0.01</v>
      </c>
      <c r="T226" s="165">
        <f t="shared" ref="T226:T235" si="34">S226*H205</f>
        <v>0.50475000000000003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6" t="s">
        <v>191</v>
      </c>
      <c r="AT226" s="166" t="s">
        <v>126</v>
      </c>
      <c r="AU226" s="166" t="s">
        <v>131</v>
      </c>
      <c r="AY226" s="14" t="s">
        <v>124</v>
      </c>
      <c r="BE226" s="167">
        <f t="shared" ref="BE226:BE235" si="35">IF(N226="základná",J205,0)</f>
        <v>0</v>
      </c>
      <c r="BF226" s="167">
        <f t="shared" ref="BF226:BF235" si="36">IF(N226="znížená",J205,0)</f>
        <v>0</v>
      </c>
      <c r="BG226" s="167">
        <f t="shared" ref="BG226:BG235" si="37">IF(N226="zákl. prenesená",J205,0)</f>
        <v>0</v>
      </c>
      <c r="BH226" s="167">
        <f t="shared" ref="BH226:BH235" si="38">IF(N226="zníž. prenesená",J205,0)</f>
        <v>0</v>
      </c>
      <c r="BI226" s="167">
        <f t="shared" ref="BI226:BI235" si="39">IF(N226="nulová",J205,0)</f>
        <v>0</v>
      </c>
      <c r="BJ226" s="14" t="s">
        <v>131</v>
      </c>
      <c r="BK226" s="168">
        <f t="shared" ref="BK226:BK235" si="40">ROUND(I205*H205,3)</f>
        <v>0</v>
      </c>
      <c r="BL226" s="14" t="s">
        <v>191</v>
      </c>
      <c r="BM226" s="166" t="s">
        <v>407</v>
      </c>
    </row>
    <row r="227" spans="1:65" s="2" customFormat="1" ht="36" customHeight="1">
      <c r="A227" s="29"/>
      <c r="B227" s="154"/>
      <c r="C227" s="12"/>
      <c r="D227" s="142" t="s">
        <v>74</v>
      </c>
      <c r="E227" s="152" t="s">
        <v>483</v>
      </c>
      <c r="F227" s="152" t="s">
        <v>484</v>
      </c>
      <c r="G227" s="12"/>
      <c r="H227" s="12"/>
      <c r="I227" s="144"/>
      <c r="J227" s="153">
        <f>BK248</f>
        <v>0</v>
      </c>
      <c r="K227" s="161"/>
      <c r="L227" s="30"/>
      <c r="M227" s="162" t="s">
        <v>1</v>
      </c>
      <c r="N227" s="163" t="s">
        <v>41</v>
      </c>
      <c r="O227" s="55"/>
      <c r="P227" s="164">
        <f t="shared" si="32"/>
        <v>0</v>
      </c>
      <c r="Q227" s="164">
        <v>5.0000000000000002E-5</v>
      </c>
      <c r="R227" s="164">
        <f t="shared" si="33"/>
        <v>5.0000000000000002E-5</v>
      </c>
      <c r="S227" s="164">
        <v>0</v>
      </c>
      <c r="T227" s="165">
        <f t="shared" si="34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6" t="s">
        <v>191</v>
      </c>
      <c r="AT227" s="166" t="s">
        <v>126</v>
      </c>
      <c r="AU227" s="166" t="s">
        <v>131</v>
      </c>
      <c r="AY227" s="14" t="s">
        <v>124</v>
      </c>
      <c r="BE227" s="167">
        <f t="shared" si="35"/>
        <v>0</v>
      </c>
      <c r="BF227" s="167">
        <f t="shared" si="36"/>
        <v>0</v>
      </c>
      <c r="BG227" s="167">
        <f t="shared" si="37"/>
        <v>0</v>
      </c>
      <c r="BH227" s="167">
        <f t="shared" si="38"/>
        <v>0</v>
      </c>
      <c r="BI227" s="167">
        <f t="shared" si="39"/>
        <v>0</v>
      </c>
      <c r="BJ227" s="14" t="s">
        <v>131</v>
      </c>
      <c r="BK227" s="168">
        <f t="shared" si="40"/>
        <v>0</v>
      </c>
      <c r="BL227" s="14" t="s">
        <v>191</v>
      </c>
      <c r="BM227" s="166" t="s">
        <v>411</v>
      </c>
    </row>
    <row r="228" spans="1:65" s="2" customFormat="1" ht="36" customHeight="1">
      <c r="A228" s="29"/>
      <c r="B228" s="154"/>
      <c r="C228" s="155" t="s">
        <v>485</v>
      </c>
      <c r="D228" s="155" t="s">
        <v>126</v>
      </c>
      <c r="E228" s="156" t="s">
        <v>486</v>
      </c>
      <c r="F228" s="157" t="s">
        <v>487</v>
      </c>
      <c r="G228" s="158" t="s">
        <v>137</v>
      </c>
      <c r="H228" s="159">
        <v>5</v>
      </c>
      <c r="I228" s="160"/>
      <c r="J228" s="159">
        <f t="shared" ref="J228:J255" si="41">ROUND(I228*H228,3)</f>
        <v>0</v>
      </c>
      <c r="K228" s="161"/>
      <c r="L228" s="30"/>
      <c r="M228" s="162" t="s">
        <v>1</v>
      </c>
      <c r="N228" s="163" t="s">
        <v>41</v>
      </c>
      <c r="O228" s="55"/>
      <c r="P228" s="164">
        <f t="shared" si="32"/>
        <v>0</v>
      </c>
      <c r="Q228" s="164">
        <v>5.0000000000000002E-5</v>
      </c>
      <c r="R228" s="164">
        <f t="shared" si="33"/>
        <v>5.0000000000000002E-5</v>
      </c>
      <c r="S228" s="164">
        <v>0</v>
      </c>
      <c r="T228" s="165">
        <f t="shared" si="34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6" t="s">
        <v>191</v>
      </c>
      <c r="AT228" s="166" t="s">
        <v>126</v>
      </c>
      <c r="AU228" s="166" t="s">
        <v>131</v>
      </c>
      <c r="AY228" s="14" t="s">
        <v>124</v>
      </c>
      <c r="BE228" s="167">
        <f t="shared" si="35"/>
        <v>0</v>
      </c>
      <c r="BF228" s="167">
        <f t="shared" si="36"/>
        <v>0</v>
      </c>
      <c r="BG228" s="167">
        <f t="shared" si="37"/>
        <v>0</v>
      </c>
      <c r="BH228" s="167">
        <f t="shared" si="38"/>
        <v>0</v>
      </c>
      <c r="BI228" s="167">
        <f t="shared" si="39"/>
        <v>0</v>
      </c>
      <c r="BJ228" s="14" t="s">
        <v>131</v>
      </c>
      <c r="BK228" s="168">
        <f t="shared" si="40"/>
        <v>0</v>
      </c>
      <c r="BL228" s="14" t="s">
        <v>191</v>
      </c>
      <c r="BM228" s="166" t="s">
        <v>415</v>
      </c>
    </row>
    <row r="229" spans="1:65" s="2" customFormat="1" ht="24" customHeight="1">
      <c r="A229" s="29"/>
      <c r="B229" s="154"/>
      <c r="C229" s="155" t="s">
        <v>320</v>
      </c>
      <c r="D229" s="155" t="s">
        <v>126</v>
      </c>
      <c r="E229" s="156" t="s">
        <v>489</v>
      </c>
      <c r="F229" s="157" t="s">
        <v>490</v>
      </c>
      <c r="G229" s="158" t="s">
        <v>137</v>
      </c>
      <c r="H229" s="159">
        <v>5</v>
      </c>
      <c r="I229" s="160"/>
      <c r="J229" s="159">
        <f t="shared" si="41"/>
        <v>0</v>
      </c>
      <c r="K229" s="161"/>
      <c r="L229" s="30"/>
      <c r="M229" s="162" t="s">
        <v>1</v>
      </c>
      <c r="N229" s="163" t="s">
        <v>41</v>
      </c>
      <c r="O229" s="55"/>
      <c r="P229" s="164">
        <f t="shared" si="32"/>
        <v>0</v>
      </c>
      <c r="Q229" s="164">
        <v>0</v>
      </c>
      <c r="R229" s="164">
        <f t="shared" si="33"/>
        <v>0</v>
      </c>
      <c r="S229" s="164">
        <v>0</v>
      </c>
      <c r="T229" s="165">
        <f t="shared" si="34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6" t="s">
        <v>191</v>
      </c>
      <c r="AT229" s="166" t="s">
        <v>126</v>
      </c>
      <c r="AU229" s="166" t="s">
        <v>131</v>
      </c>
      <c r="AY229" s="14" t="s">
        <v>124</v>
      </c>
      <c r="BE229" s="167">
        <f t="shared" si="35"/>
        <v>0</v>
      </c>
      <c r="BF229" s="167">
        <f t="shared" si="36"/>
        <v>0</v>
      </c>
      <c r="BG229" s="167">
        <f t="shared" si="37"/>
        <v>0</v>
      </c>
      <c r="BH229" s="167">
        <f t="shared" si="38"/>
        <v>0</v>
      </c>
      <c r="BI229" s="167">
        <f t="shared" si="39"/>
        <v>0</v>
      </c>
      <c r="BJ229" s="14" t="s">
        <v>131</v>
      </c>
      <c r="BK229" s="168">
        <f t="shared" si="40"/>
        <v>0</v>
      </c>
      <c r="BL229" s="14" t="s">
        <v>191</v>
      </c>
      <c r="BM229" s="166" t="s">
        <v>419</v>
      </c>
    </row>
    <row r="230" spans="1:65" s="2" customFormat="1" ht="24" customHeight="1">
      <c r="A230" s="29"/>
      <c r="B230" s="154"/>
      <c r="C230" s="155" t="s">
        <v>492</v>
      </c>
      <c r="D230" s="155" t="s">
        <v>126</v>
      </c>
      <c r="E230" s="156" t="s">
        <v>493</v>
      </c>
      <c r="F230" s="157" t="s">
        <v>494</v>
      </c>
      <c r="G230" s="158" t="s">
        <v>137</v>
      </c>
      <c r="H230" s="159">
        <v>14</v>
      </c>
      <c r="I230" s="160"/>
      <c r="J230" s="159">
        <f t="shared" si="41"/>
        <v>0</v>
      </c>
      <c r="K230" s="161"/>
      <c r="L230" s="30"/>
      <c r="M230" s="162" t="s">
        <v>1</v>
      </c>
      <c r="N230" s="163" t="s">
        <v>41</v>
      </c>
      <c r="O230" s="55"/>
      <c r="P230" s="164">
        <f t="shared" si="32"/>
        <v>0</v>
      </c>
      <c r="Q230" s="164">
        <v>0</v>
      </c>
      <c r="R230" s="164">
        <f t="shared" si="33"/>
        <v>0</v>
      </c>
      <c r="S230" s="164">
        <v>0</v>
      </c>
      <c r="T230" s="165">
        <f t="shared" si="34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6" t="s">
        <v>191</v>
      </c>
      <c r="AT230" s="166" t="s">
        <v>126</v>
      </c>
      <c r="AU230" s="166" t="s">
        <v>131</v>
      </c>
      <c r="AY230" s="14" t="s">
        <v>124</v>
      </c>
      <c r="BE230" s="167">
        <f t="shared" si="35"/>
        <v>0</v>
      </c>
      <c r="BF230" s="167">
        <f t="shared" si="36"/>
        <v>0</v>
      </c>
      <c r="BG230" s="167">
        <f t="shared" si="37"/>
        <v>0</v>
      </c>
      <c r="BH230" s="167">
        <f t="shared" si="38"/>
        <v>0</v>
      </c>
      <c r="BI230" s="167">
        <f t="shared" si="39"/>
        <v>0</v>
      </c>
      <c r="BJ230" s="14" t="s">
        <v>131</v>
      </c>
      <c r="BK230" s="168">
        <f t="shared" si="40"/>
        <v>0</v>
      </c>
      <c r="BL230" s="14" t="s">
        <v>191</v>
      </c>
      <c r="BM230" s="166" t="s">
        <v>423</v>
      </c>
    </row>
    <row r="231" spans="1:65" s="2" customFormat="1" ht="16.5" customHeight="1">
      <c r="A231" s="29"/>
      <c r="B231" s="154"/>
      <c r="C231" s="169" t="s">
        <v>496</v>
      </c>
      <c r="D231" s="169" t="s">
        <v>281</v>
      </c>
      <c r="E231" s="170" t="s">
        <v>497</v>
      </c>
      <c r="F231" s="171" t="s">
        <v>498</v>
      </c>
      <c r="G231" s="172" t="s">
        <v>137</v>
      </c>
      <c r="H231" s="173">
        <v>14</v>
      </c>
      <c r="I231" s="174"/>
      <c r="J231" s="173">
        <f t="shared" si="41"/>
        <v>0</v>
      </c>
      <c r="K231" s="161"/>
      <c r="L231" s="30"/>
      <c r="M231" s="162" t="s">
        <v>1</v>
      </c>
      <c r="N231" s="163" t="s">
        <v>41</v>
      </c>
      <c r="O231" s="55"/>
      <c r="P231" s="164">
        <f t="shared" si="32"/>
        <v>0</v>
      </c>
      <c r="Q231" s="164">
        <v>0</v>
      </c>
      <c r="R231" s="164">
        <f t="shared" si="33"/>
        <v>0</v>
      </c>
      <c r="S231" s="164">
        <v>5.0000000000000001E-3</v>
      </c>
      <c r="T231" s="165">
        <f t="shared" si="34"/>
        <v>0.22031500000000001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6" t="s">
        <v>191</v>
      </c>
      <c r="AT231" s="166" t="s">
        <v>126</v>
      </c>
      <c r="AU231" s="166" t="s">
        <v>131</v>
      </c>
      <c r="AY231" s="14" t="s">
        <v>124</v>
      </c>
      <c r="BE231" s="167">
        <f t="shared" si="35"/>
        <v>0</v>
      </c>
      <c r="BF231" s="167">
        <f t="shared" si="36"/>
        <v>0</v>
      </c>
      <c r="BG231" s="167">
        <f t="shared" si="37"/>
        <v>0</v>
      </c>
      <c r="BH231" s="167">
        <f t="shared" si="38"/>
        <v>0</v>
      </c>
      <c r="BI231" s="167">
        <f t="shared" si="39"/>
        <v>0</v>
      </c>
      <c r="BJ231" s="14" t="s">
        <v>131</v>
      </c>
      <c r="BK231" s="168">
        <f t="shared" si="40"/>
        <v>0</v>
      </c>
      <c r="BL231" s="14" t="s">
        <v>191</v>
      </c>
      <c r="BM231" s="166" t="s">
        <v>427</v>
      </c>
    </row>
    <row r="232" spans="1:65" s="2" customFormat="1" ht="16.5" customHeight="1">
      <c r="A232" s="29"/>
      <c r="B232" s="154"/>
      <c r="C232" s="155" t="s">
        <v>501</v>
      </c>
      <c r="D232" s="155" t="s">
        <v>126</v>
      </c>
      <c r="E232" s="156" t="s">
        <v>502</v>
      </c>
      <c r="F232" s="157" t="s">
        <v>503</v>
      </c>
      <c r="G232" s="158" t="s">
        <v>217</v>
      </c>
      <c r="H232" s="159">
        <v>89</v>
      </c>
      <c r="I232" s="160"/>
      <c r="J232" s="159">
        <f t="shared" si="41"/>
        <v>0</v>
      </c>
      <c r="K232" s="161"/>
      <c r="L232" s="30"/>
      <c r="M232" s="162" t="s">
        <v>1</v>
      </c>
      <c r="N232" s="163" t="s">
        <v>41</v>
      </c>
      <c r="O232" s="55"/>
      <c r="P232" s="164">
        <f t="shared" si="32"/>
        <v>0</v>
      </c>
      <c r="Q232" s="164">
        <v>0</v>
      </c>
      <c r="R232" s="164">
        <f t="shared" si="33"/>
        <v>0</v>
      </c>
      <c r="S232" s="164">
        <v>0</v>
      </c>
      <c r="T232" s="165">
        <f t="shared" si="34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6" t="s">
        <v>191</v>
      </c>
      <c r="AT232" s="166" t="s">
        <v>126</v>
      </c>
      <c r="AU232" s="166" t="s">
        <v>131</v>
      </c>
      <c r="AY232" s="14" t="s">
        <v>124</v>
      </c>
      <c r="BE232" s="167">
        <f t="shared" si="35"/>
        <v>0</v>
      </c>
      <c r="BF232" s="167">
        <f t="shared" si="36"/>
        <v>0</v>
      </c>
      <c r="BG232" s="167">
        <f t="shared" si="37"/>
        <v>0</v>
      </c>
      <c r="BH232" s="167">
        <f t="shared" si="38"/>
        <v>0</v>
      </c>
      <c r="BI232" s="167">
        <f t="shared" si="39"/>
        <v>0</v>
      </c>
      <c r="BJ232" s="14" t="s">
        <v>131</v>
      </c>
      <c r="BK232" s="168">
        <f t="shared" si="40"/>
        <v>0</v>
      </c>
      <c r="BL232" s="14" t="s">
        <v>191</v>
      </c>
      <c r="BM232" s="166" t="s">
        <v>431</v>
      </c>
    </row>
    <row r="233" spans="1:65" s="2" customFormat="1" ht="24" customHeight="1">
      <c r="A233" s="29"/>
      <c r="B233" s="154"/>
      <c r="C233" s="155" t="s">
        <v>505</v>
      </c>
      <c r="D233" s="155" t="s">
        <v>126</v>
      </c>
      <c r="E233" s="156" t="s">
        <v>506</v>
      </c>
      <c r="F233" s="157" t="s">
        <v>507</v>
      </c>
      <c r="G233" s="158" t="s">
        <v>217</v>
      </c>
      <c r="H233" s="159">
        <v>128.5</v>
      </c>
      <c r="I233" s="160"/>
      <c r="J233" s="159">
        <f t="shared" si="41"/>
        <v>0</v>
      </c>
      <c r="K233" s="161"/>
      <c r="L233" s="30"/>
      <c r="M233" s="162" t="s">
        <v>1</v>
      </c>
      <c r="N233" s="163" t="s">
        <v>41</v>
      </c>
      <c r="O233" s="55"/>
      <c r="P233" s="164">
        <f t="shared" si="32"/>
        <v>0</v>
      </c>
      <c r="Q233" s="164">
        <v>2.3000000000000001E-4</v>
      </c>
      <c r="R233" s="164">
        <f t="shared" si="33"/>
        <v>2.3000000000000001E-4</v>
      </c>
      <c r="S233" s="164">
        <v>0</v>
      </c>
      <c r="T233" s="165">
        <f t="shared" si="34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6" t="s">
        <v>191</v>
      </c>
      <c r="AT233" s="166" t="s">
        <v>126</v>
      </c>
      <c r="AU233" s="166" t="s">
        <v>131</v>
      </c>
      <c r="AY233" s="14" t="s">
        <v>124</v>
      </c>
      <c r="BE233" s="167">
        <f t="shared" si="35"/>
        <v>0</v>
      </c>
      <c r="BF233" s="167">
        <f t="shared" si="36"/>
        <v>0</v>
      </c>
      <c r="BG233" s="167">
        <f t="shared" si="37"/>
        <v>0</v>
      </c>
      <c r="BH233" s="167">
        <f t="shared" si="38"/>
        <v>0</v>
      </c>
      <c r="BI233" s="167">
        <f t="shared" si="39"/>
        <v>0</v>
      </c>
      <c r="BJ233" s="14" t="s">
        <v>131</v>
      </c>
      <c r="BK233" s="168">
        <f t="shared" si="40"/>
        <v>0</v>
      </c>
      <c r="BL233" s="14" t="s">
        <v>191</v>
      </c>
      <c r="BM233" s="166" t="s">
        <v>435</v>
      </c>
    </row>
    <row r="234" spans="1:65" s="2" customFormat="1" ht="24" customHeight="1">
      <c r="A234" s="29"/>
      <c r="B234" s="154"/>
      <c r="C234" s="169" t="s">
        <v>509</v>
      </c>
      <c r="D234" s="169" t="s">
        <v>281</v>
      </c>
      <c r="E234" s="170" t="s">
        <v>510</v>
      </c>
      <c r="F234" s="171" t="s">
        <v>511</v>
      </c>
      <c r="G234" s="172" t="s">
        <v>217</v>
      </c>
      <c r="H234" s="173">
        <v>128.5</v>
      </c>
      <c r="I234" s="174"/>
      <c r="J234" s="173">
        <f t="shared" si="41"/>
        <v>0</v>
      </c>
      <c r="K234" s="161"/>
      <c r="L234" s="30"/>
      <c r="M234" s="162" t="s">
        <v>1</v>
      </c>
      <c r="N234" s="163" t="s">
        <v>41</v>
      </c>
      <c r="O234" s="55"/>
      <c r="P234" s="164">
        <f t="shared" si="32"/>
        <v>0</v>
      </c>
      <c r="Q234" s="164">
        <v>2.3000000000000001E-4</v>
      </c>
      <c r="R234" s="164">
        <f t="shared" si="33"/>
        <v>2.3000000000000001E-4</v>
      </c>
      <c r="S234" s="164">
        <v>0</v>
      </c>
      <c r="T234" s="165">
        <f t="shared" si="34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6" t="s">
        <v>191</v>
      </c>
      <c r="AT234" s="166" t="s">
        <v>126</v>
      </c>
      <c r="AU234" s="166" t="s">
        <v>131</v>
      </c>
      <c r="AY234" s="14" t="s">
        <v>124</v>
      </c>
      <c r="BE234" s="167">
        <f t="shared" si="35"/>
        <v>0</v>
      </c>
      <c r="BF234" s="167">
        <f t="shared" si="36"/>
        <v>0</v>
      </c>
      <c r="BG234" s="167">
        <f t="shared" si="37"/>
        <v>0</v>
      </c>
      <c r="BH234" s="167">
        <f t="shared" si="38"/>
        <v>0</v>
      </c>
      <c r="BI234" s="167">
        <f t="shared" si="39"/>
        <v>0</v>
      </c>
      <c r="BJ234" s="14" t="s">
        <v>131</v>
      </c>
      <c r="BK234" s="168">
        <f t="shared" si="40"/>
        <v>0</v>
      </c>
      <c r="BL234" s="14" t="s">
        <v>191</v>
      </c>
      <c r="BM234" s="166" t="s">
        <v>439</v>
      </c>
    </row>
    <row r="235" spans="1:65" s="2" customFormat="1" ht="24" customHeight="1">
      <c r="A235" s="29"/>
      <c r="B235" s="154"/>
      <c r="C235" s="169" t="s">
        <v>513</v>
      </c>
      <c r="D235" s="169" t="s">
        <v>281</v>
      </c>
      <c r="E235" s="170" t="s">
        <v>514</v>
      </c>
      <c r="F235" s="171" t="s">
        <v>515</v>
      </c>
      <c r="G235" s="172" t="s">
        <v>137</v>
      </c>
      <c r="H235" s="173">
        <v>50</v>
      </c>
      <c r="I235" s="174"/>
      <c r="J235" s="173">
        <f t="shared" si="41"/>
        <v>0</v>
      </c>
      <c r="K235" s="161"/>
      <c r="L235" s="30"/>
      <c r="M235" s="162" t="s">
        <v>1</v>
      </c>
      <c r="N235" s="163" t="s">
        <v>41</v>
      </c>
      <c r="O235" s="55"/>
      <c r="P235" s="164">
        <f t="shared" si="32"/>
        <v>0</v>
      </c>
      <c r="Q235" s="164">
        <v>0</v>
      </c>
      <c r="R235" s="164">
        <f t="shared" si="33"/>
        <v>0</v>
      </c>
      <c r="S235" s="164">
        <v>0</v>
      </c>
      <c r="T235" s="165">
        <f t="shared" si="34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6" t="s">
        <v>191</v>
      </c>
      <c r="AT235" s="166" t="s">
        <v>126</v>
      </c>
      <c r="AU235" s="166" t="s">
        <v>131</v>
      </c>
      <c r="AY235" s="14" t="s">
        <v>124</v>
      </c>
      <c r="BE235" s="167">
        <f t="shared" si="35"/>
        <v>0</v>
      </c>
      <c r="BF235" s="167">
        <f t="shared" si="36"/>
        <v>0</v>
      </c>
      <c r="BG235" s="167">
        <f t="shared" si="37"/>
        <v>0</v>
      </c>
      <c r="BH235" s="167">
        <f t="shared" si="38"/>
        <v>0</v>
      </c>
      <c r="BI235" s="167">
        <f t="shared" si="39"/>
        <v>0</v>
      </c>
      <c r="BJ235" s="14" t="s">
        <v>131</v>
      </c>
      <c r="BK235" s="168">
        <f t="shared" si="40"/>
        <v>0</v>
      </c>
      <c r="BL235" s="14" t="s">
        <v>191</v>
      </c>
      <c r="BM235" s="166" t="s">
        <v>443</v>
      </c>
    </row>
    <row r="236" spans="1:65" s="12" customFormat="1" ht="22.9" customHeight="1">
      <c r="B236" s="141"/>
      <c r="C236" s="169" t="s">
        <v>517</v>
      </c>
      <c r="D236" s="169" t="s">
        <v>281</v>
      </c>
      <c r="E236" s="170" t="s">
        <v>518</v>
      </c>
      <c r="F236" s="171" t="s">
        <v>519</v>
      </c>
      <c r="G236" s="172" t="s">
        <v>520</v>
      </c>
      <c r="H236" s="173">
        <v>29.85</v>
      </c>
      <c r="I236" s="174"/>
      <c r="J236" s="173">
        <f t="shared" si="41"/>
        <v>0</v>
      </c>
      <c r="L236" s="141"/>
      <c r="M236" s="146"/>
      <c r="N236" s="147"/>
      <c r="O236" s="147"/>
      <c r="P236" s="148">
        <f>P237</f>
        <v>0</v>
      </c>
      <c r="Q236" s="147"/>
      <c r="R236" s="148">
        <f>R237</f>
        <v>0</v>
      </c>
      <c r="S236" s="147"/>
      <c r="T236" s="149">
        <f>T237</f>
        <v>0</v>
      </c>
      <c r="AR236" s="142" t="s">
        <v>131</v>
      </c>
      <c r="AT236" s="150" t="s">
        <v>74</v>
      </c>
      <c r="AU236" s="150" t="s">
        <v>83</v>
      </c>
      <c r="AY236" s="142" t="s">
        <v>124</v>
      </c>
      <c r="BK236" s="151">
        <f>BK237</f>
        <v>0</v>
      </c>
    </row>
    <row r="237" spans="1:65" s="2" customFormat="1" ht="24" customHeight="1">
      <c r="A237" s="29"/>
      <c r="B237" s="154"/>
      <c r="C237" s="155" t="s">
        <v>522</v>
      </c>
      <c r="D237" s="155" t="s">
        <v>126</v>
      </c>
      <c r="E237" s="156" t="s">
        <v>523</v>
      </c>
      <c r="F237" s="157" t="s">
        <v>524</v>
      </c>
      <c r="G237" s="158" t="s">
        <v>137</v>
      </c>
      <c r="H237" s="159">
        <v>60</v>
      </c>
      <c r="I237" s="160"/>
      <c r="J237" s="159">
        <f t="shared" si="41"/>
        <v>0</v>
      </c>
      <c r="K237" s="161"/>
      <c r="L237" s="30"/>
      <c r="M237" s="162" t="s">
        <v>1</v>
      </c>
      <c r="N237" s="163" t="s">
        <v>41</v>
      </c>
      <c r="O237" s="55"/>
      <c r="P237" s="164">
        <f>O237*H216</f>
        <v>0</v>
      </c>
      <c r="Q237" s="164">
        <v>0</v>
      </c>
      <c r="R237" s="164">
        <f>Q237*H216</f>
        <v>0</v>
      </c>
      <c r="S237" s="164">
        <v>0</v>
      </c>
      <c r="T237" s="165">
        <f>S237*H216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6" t="s">
        <v>191</v>
      </c>
      <c r="AT237" s="166" t="s">
        <v>126</v>
      </c>
      <c r="AU237" s="166" t="s">
        <v>131</v>
      </c>
      <c r="AY237" s="14" t="s">
        <v>124</v>
      </c>
      <c r="BE237" s="167">
        <f>IF(N237="základná",J216,0)</f>
        <v>0</v>
      </c>
      <c r="BF237" s="167">
        <f>IF(N237="znížená",J216,0)</f>
        <v>0</v>
      </c>
      <c r="BG237" s="167">
        <f>IF(N237="zákl. prenesená",J216,0)</f>
        <v>0</v>
      </c>
      <c r="BH237" s="167">
        <f>IF(N237="zníž. prenesená",J216,0)</f>
        <v>0</v>
      </c>
      <c r="BI237" s="167">
        <f>IF(N237="nulová",J216,0)</f>
        <v>0</v>
      </c>
      <c r="BJ237" s="14" t="s">
        <v>131</v>
      </c>
      <c r="BK237" s="168">
        <f>ROUND(I216*H216,3)</f>
        <v>0</v>
      </c>
      <c r="BL237" s="14" t="s">
        <v>191</v>
      </c>
      <c r="BM237" s="166" t="s">
        <v>449</v>
      </c>
    </row>
    <row r="238" spans="1:65" s="12" customFormat="1" ht="22.9" customHeight="1">
      <c r="B238" s="141"/>
      <c r="C238" s="169" t="s">
        <v>526</v>
      </c>
      <c r="D238" s="169" t="s">
        <v>281</v>
      </c>
      <c r="E238" s="170" t="s">
        <v>527</v>
      </c>
      <c r="F238" s="171" t="s">
        <v>528</v>
      </c>
      <c r="G238" s="172" t="s">
        <v>137</v>
      </c>
      <c r="H238" s="173">
        <v>60</v>
      </c>
      <c r="I238" s="174"/>
      <c r="J238" s="173">
        <f t="shared" si="41"/>
        <v>0</v>
      </c>
      <c r="L238" s="141"/>
      <c r="M238" s="146"/>
      <c r="N238" s="147"/>
      <c r="O238" s="147"/>
      <c r="P238" s="148">
        <f>SUM(P239:P241)</f>
        <v>0</v>
      </c>
      <c r="Q238" s="147"/>
      <c r="R238" s="148">
        <f>SUM(R239:R241)</f>
        <v>1.0605E-2</v>
      </c>
      <c r="S238" s="147"/>
      <c r="T238" s="149">
        <f>SUM(T239:T241)</f>
        <v>0</v>
      </c>
      <c r="AR238" s="142" t="s">
        <v>131</v>
      </c>
      <c r="AT238" s="150" t="s">
        <v>74</v>
      </c>
      <c r="AU238" s="150" t="s">
        <v>83</v>
      </c>
      <c r="AY238" s="142" t="s">
        <v>124</v>
      </c>
      <c r="BK238" s="151">
        <f>SUM(BK239:BK241)</f>
        <v>0</v>
      </c>
    </row>
    <row r="239" spans="1:65" s="2" customFormat="1" ht="24" customHeight="1">
      <c r="A239" s="29"/>
      <c r="B239" s="154"/>
      <c r="C239" s="155" t="s">
        <v>530</v>
      </c>
      <c r="D239" s="155" t="s">
        <v>126</v>
      </c>
      <c r="E239" s="156" t="s">
        <v>531</v>
      </c>
      <c r="F239" s="157" t="s">
        <v>532</v>
      </c>
      <c r="G239" s="158" t="s">
        <v>137</v>
      </c>
      <c r="H239" s="159">
        <v>14</v>
      </c>
      <c r="I239" s="160"/>
      <c r="J239" s="159">
        <f t="shared" si="41"/>
        <v>0</v>
      </c>
      <c r="K239" s="161"/>
      <c r="L239" s="30"/>
      <c r="M239" s="162" t="s">
        <v>1</v>
      </c>
      <c r="N239" s="163" t="s">
        <v>41</v>
      </c>
      <c r="O239" s="55"/>
      <c r="P239" s="164">
        <f>O239*H218</f>
        <v>0</v>
      </c>
      <c r="Q239" s="164">
        <v>3.2699999999999999E-3</v>
      </c>
      <c r="R239" s="164">
        <f>Q239*H218</f>
        <v>8.175E-3</v>
      </c>
      <c r="S239" s="164">
        <v>0</v>
      </c>
      <c r="T239" s="165">
        <f>S239*H218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6" t="s">
        <v>191</v>
      </c>
      <c r="AT239" s="166" t="s">
        <v>126</v>
      </c>
      <c r="AU239" s="166" t="s">
        <v>131</v>
      </c>
      <c r="AY239" s="14" t="s">
        <v>124</v>
      </c>
      <c r="BE239" s="167">
        <f>IF(N239="základná",J218,0)</f>
        <v>0</v>
      </c>
      <c r="BF239" s="167">
        <f>IF(N239="znížená",J218,0)</f>
        <v>0</v>
      </c>
      <c r="BG239" s="167">
        <f>IF(N239="zákl. prenesená",J218,0)</f>
        <v>0</v>
      </c>
      <c r="BH239" s="167">
        <f>IF(N239="zníž. prenesená",J218,0)</f>
        <v>0</v>
      </c>
      <c r="BI239" s="167">
        <f>IF(N239="nulová",J218,0)</f>
        <v>0</v>
      </c>
      <c r="BJ239" s="14" t="s">
        <v>131</v>
      </c>
      <c r="BK239" s="168">
        <f>ROUND(I218*H218,3)</f>
        <v>0</v>
      </c>
      <c r="BL239" s="14" t="s">
        <v>191</v>
      </c>
      <c r="BM239" s="166" t="s">
        <v>455</v>
      </c>
    </row>
    <row r="240" spans="1:65" s="2" customFormat="1" ht="16.5" customHeight="1">
      <c r="A240" s="29"/>
      <c r="B240" s="154"/>
      <c r="C240" s="169" t="s">
        <v>534</v>
      </c>
      <c r="D240" s="169" t="s">
        <v>281</v>
      </c>
      <c r="E240" s="170" t="s">
        <v>535</v>
      </c>
      <c r="F240" s="171" t="s">
        <v>536</v>
      </c>
      <c r="G240" s="172" t="s">
        <v>137</v>
      </c>
      <c r="H240" s="173">
        <v>14</v>
      </c>
      <c r="I240" s="174"/>
      <c r="J240" s="173">
        <f t="shared" si="41"/>
        <v>0</v>
      </c>
      <c r="K240" s="175"/>
      <c r="L240" s="176"/>
      <c r="M240" s="177" t="s">
        <v>1</v>
      </c>
      <c r="N240" s="178" t="s">
        <v>41</v>
      </c>
      <c r="O240" s="55"/>
      <c r="P240" s="164">
        <f>O240*H219</f>
        <v>0</v>
      </c>
      <c r="Q240" s="164">
        <v>8.0999999999999996E-4</v>
      </c>
      <c r="R240" s="164">
        <f>Q240*H219</f>
        <v>2.4299999999999999E-3</v>
      </c>
      <c r="S240" s="164">
        <v>0</v>
      </c>
      <c r="T240" s="165">
        <f>S240*H219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6" t="s">
        <v>256</v>
      </c>
      <c r="AT240" s="166" t="s">
        <v>281</v>
      </c>
      <c r="AU240" s="166" t="s">
        <v>131</v>
      </c>
      <c r="AY240" s="14" t="s">
        <v>124</v>
      </c>
      <c r="BE240" s="167">
        <f>IF(N240="základná",J219,0)</f>
        <v>0</v>
      </c>
      <c r="BF240" s="167">
        <f>IF(N240="znížená",J219,0)</f>
        <v>0</v>
      </c>
      <c r="BG240" s="167">
        <f>IF(N240="zákl. prenesená",J219,0)</f>
        <v>0</v>
      </c>
      <c r="BH240" s="167">
        <f>IF(N240="zníž. prenesená",J219,0)</f>
        <v>0</v>
      </c>
      <c r="BI240" s="167">
        <f>IF(N240="nulová",J219,0)</f>
        <v>0</v>
      </c>
      <c r="BJ240" s="14" t="s">
        <v>131</v>
      </c>
      <c r="BK240" s="168">
        <f>ROUND(I219*H219,3)</f>
        <v>0</v>
      </c>
      <c r="BL240" s="14" t="s">
        <v>191</v>
      </c>
      <c r="BM240" s="166" t="s">
        <v>459</v>
      </c>
    </row>
    <row r="241" spans="1:65" s="2" customFormat="1" ht="24" customHeight="1">
      <c r="A241" s="29"/>
      <c r="B241" s="154"/>
      <c r="C241" s="155" t="s">
        <v>538</v>
      </c>
      <c r="D241" s="155" t="s">
        <v>126</v>
      </c>
      <c r="E241" s="156" t="s">
        <v>539</v>
      </c>
      <c r="F241" s="157" t="s">
        <v>540</v>
      </c>
      <c r="G241" s="158" t="s">
        <v>217</v>
      </c>
      <c r="H241" s="159">
        <v>21</v>
      </c>
      <c r="I241" s="160"/>
      <c r="J241" s="159">
        <f t="shared" si="41"/>
        <v>0</v>
      </c>
      <c r="K241" s="161"/>
      <c r="L241" s="30"/>
      <c r="M241" s="162" t="s">
        <v>1</v>
      </c>
      <c r="N241" s="163" t="s">
        <v>41</v>
      </c>
      <c r="O241" s="55"/>
      <c r="P241" s="164">
        <f>O241*H220</f>
        <v>0</v>
      </c>
      <c r="Q241" s="164">
        <v>0</v>
      </c>
      <c r="R241" s="164">
        <f>Q241*H220</f>
        <v>0</v>
      </c>
      <c r="S241" s="164">
        <v>0</v>
      </c>
      <c r="T241" s="165">
        <f>S241*H220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6" t="s">
        <v>191</v>
      </c>
      <c r="AT241" s="166" t="s">
        <v>126</v>
      </c>
      <c r="AU241" s="166" t="s">
        <v>131</v>
      </c>
      <c r="AY241" s="14" t="s">
        <v>124</v>
      </c>
      <c r="BE241" s="167">
        <f>IF(N241="základná",J220,0)</f>
        <v>0</v>
      </c>
      <c r="BF241" s="167">
        <f>IF(N241="znížená",J220,0)</f>
        <v>0</v>
      </c>
      <c r="BG241" s="167">
        <f>IF(N241="zákl. prenesená",J220,0)</f>
        <v>0</v>
      </c>
      <c r="BH241" s="167">
        <f>IF(N241="zníž. prenesená",J220,0)</f>
        <v>0</v>
      </c>
      <c r="BI241" s="167">
        <f>IF(N241="nulová",J220,0)</f>
        <v>0</v>
      </c>
      <c r="BJ241" s="14" t="s">
        <v>131</v>
      </c>
      <c r="BK241" s="168">
        <f>ROUND(I220*H220,3)</f>
        <v>0</v>
      </c>
      <c r="BL241" s="14" t="s">
        <v>191</v>
      </c>
      <c r="BM241" s="166" t="s">
        <v>463</v>
      </c>
    </row>
    <row r="242" spans="1:65" s="12" customFormat="1" ht="22.9" customHeight="1">
      <c r="B242" s="141"/>
      <c r="C242" s="169" t="s">
        <v>542</v>
      </c>
      <c r="D242" s="169" t="s">
        <v>281</v>
      </c>
      <c r="E242" s="170" t="s">
        <v>543</v>
      </c>
      <c r="F242" s="171" t="s">
        <v>544</v>
      </c>
      <c r="G242" s="172" t="s">
        <v>520</v>
      </c>
      <c r="H242" s="173">
        <v>21</v>
      </c>
      <c r="I242" s="174"/>
      <c r="J242" s="173">
        <f t="shared" si="41"/>
        <v>0</v>
      </c>
      <c r="L242" s="141"/>
      <c r="M242" s="146"/>
      <c r="N242" s="147"/>
      <c r="O242" s="147"/>
      <c r="P242" s="148">
        <f>SUM(P243:P246)</f>
        <v>0</v>
      </c>
      <c r="Q242" s="147"/>
      <c r="R242" s="148">
        <f>SUM(R243:R246)</f>
        <v>1.7072400000000001E-2</v>
      </c>
      <c r="S242" s="147"/>
      <c r="T242" s="149">
        <f>SUM(T243:T246)</f>
        <v>0</v>
      </c>
      <c r="AR242" s="142" t="s">
        <v>131</v>
      </c>
      <c r="AT242" s="150" t="s">
        <v>74</v>
      </c>
      <c r="AU242" s="150" t="s">
        <v>83</v>
      </c>
      <c r="AY242" s="142" t="s">
        <v>124</v>
      </c>
      <c r="BK242" s="151">
        <f>SUM(BK243:BK246)</f>
        <v>0</v>
      </c>
    </row>
    <row r="243" spans="1:65" s="2" customFormat="1" ht="24" customHeight="1">
      <c r="A243" s="29"/>
      <c r="B243" s="154"/>
      <c r="C243" s="155" t="s">
        <v>546</v>
      </c>
      <c r="D243" s="155" t="s">
        <v>126</v>
      </c>
      <c r="E243" s="156" t="s">
        <v>547</v>
      </c>
      <c r="F243" s="157" t="s">
        <v>548</v>
      </c>
      <c r="G243" s="158" t="s">
        <v>137</v>
      </c>
      <c r="H243" s="159">
        <v>14</v>
      </c>
      <c r="I243" s="160"/>
      <c r="J243" s="159">
        <f t="shared" si="41"/>
        <v>0</v>
      </c>
      <c r="K243" s="161"/>
      <c r="L243" s="30"/>
      <c r="M243" s="162" t="s">
        <v>1</v>
      </c>
      <c r="N243" s="163" t="s">
        <v>41</v>
      </c>
      <c r="O243" s="55"/>
      <c r="P243" s="164">
        <f>O243*H222</f>
        <v>0</v>
      </c>
      <c r="Q243" s="164">
        <v>0</v>
      </c>
      <c r="R243" s="164">
        <f>Q243*H222</f>
        <v>0</v>
      </c>
      <c r="S243" s="164">
        <v>0</v>
      </c>
      <c r="T243" s="165">
        <f>S243*H222</f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6" t="s">
        <v>191</v>
      </c>
      <c r="AT243" s="166" t="s">
        <v>126</v>
      </c>
      <c r="AU243" s="166" t="s">
        <v>131</v>
      </c>
      <c r="AY243" s="14" t="s">
        <v>124</v>
      </c>
      <c r="BE243" s="167">
        <f>IF(N243="základná",J222,0)</f>
        <v>0</v>
      </c>
      <c r="BF243" s="167">
        <f>IF(N243="znížená",J222,0)</f>
        <v>0</v>
      </c>
      <c r="BG243" s="167">
        <f>IF(N243="zákl. prenesená",J222,0)</f>
        <v>0</v>
      </c>
      <c r="BH243" s="167">
        <f>IF(N243="zníž. prenesená",J222,0)</f>
        <v>0</v>
      </c>
      <c r="BI243" s="167">
        <f>IF(N243="nulová",J222,0)</f>
        <v>0</v>
      </c>
      <c r="BJ243" s="14" t="s">
        <v>131</v>
      </c>
      <c r="BK243" s="168">
        <f>ROUND(I222*H222,3)</f>
        <v>0</v>
      </c>
      <c r="BL243" s="14" t="s">
        <v>191</v>
      </c>
      <c r="BM243" s="166" t="s">
        <v>469</v>
      </c>
    </row>
    <row r="244" spans="1:65" s="2" customFormat="1" ht="24" customHeight="1">
      <c r="A244" s="29"/>
      <c r="B244" s="154"/>
      <c r="C244" s="155" t="s">
        <v>550</v>
      </c>
      <c r="D244" s="155" t="s">
        <v>126</v>
      </c>
      <c r="E244" s="156" t="s">
        <v>551</v>
      </c>
      <c r="F244" s="157" t="s">
        <v>552</v>
      </c>
      <c r="G244" s="158" t="s">
        <v>137</v>
      </c>
      <c r="H244" s="159">
        <v>42</v>
      </c>
      <c r="I244" s="160"/>
      <c r="J244" s="159">
        <f t="shared" si="41"/>
        <v>0</v>
      </c>
      <c r="K244" s="161"/>
      <c r="L244" s="30"/>
      <c r="M244" s="162" t="s">
        <v>1</v>
      </c>
      <c r="N244" s="163" t="s">
        <v>41</v>
      </c>
      <c r="O244" s="55"/>
      <c r="P244" s="164">
        <f>O244*H223</f>
        <v>0</v>
      </c>
      <c r="Q244" s="164">
        <v>2.3000000000000001E-4</v>
      </c>
      <c r="R244" s="164">
        <f>Q244*H223</f>
        <v>2.3000000000000001E-4</v>
      </c>
      <c r="S244" s="164">
        <v>0</v>
      </c>
      <c r="T244" s="165">
        <f>S244*H223</f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6" t="s">
        <v>191</v>
      </c>
      <c r="AT244" s="166" t="s">
        <v>126</v>
      </c>
      <c r="AU244" s="166" t="s">
        <v>131</v>
      </c>
      <c r="AY244" s="14" t="s">
        <v>124</v>
      </c>
      <c r="BE244" s="167">
        <f>IF(N244="základná",J223,0)</f>
        <v>0</v>
      </c>
      <c r="BF244" s="167">
        <f>IF(N244="znížená",J223,0)</f>
        <v>0</v>
      </c>
      <c r="BG244" s="167">
        <f>IF(N244="zákl. prenesená",J223,0)</f>
        <v>0</v>
      </c>
      <c r="BH244" s="167">
        <f>IF(N244="zníž. prenesená",J223,0)</f>
        <v>0</v>
      </c>
      <c r="BI244" s="167">
        <f>IF(N244="nulová",J223,0)</f>
        <v>0</v>
      </c>
      <c r="BJ244" s="14" t="s">
        <v>131</v>
      </c>
      <c r="BK244" s="168">
        <f>ROUND(I223*H223,3)</f>
        <v>0</v>
      </c>
      <c r="BL244" s="14" t="s">
        <v>191</v>
      </c>
      <c r="BM244" s="166" t="s">
        <v>473</v>
      </c>
    </row>
    <row r="245" spans="1:65" s="2" customFormat="1" ht="36" customHeight="1">
      <c r="A245" s="29"/>
      <c r="B245" s="154"/>
      <c r="C245" s="169" t="s">
        <v>554</v>
      </c>
      <c r="D245" s="169" t="s">
        <v>281</v>
      </c>
      <c r="E245" s="170" t="s">
        <v>555</v>
      </c>
      <c r="F245" s="171" t="s">
        <v>556</v>
      </c>
      <c r="G245" s="172" t="s">
        <v>137</v>
      </c>
      <c r="H245" s="173">
        <v>42</v>
      </c>
      <c r="I245" s="174"/>
      <c r="J245" s="173">
        <f t="shared" si="41"/>
        <v>0</v>
      </c>
      <c r="K245" s="161"/>
      <c r="L245" s="30"/>
      <c r="M245" s="162" t="s">
        <v>1</v>
      </c>
      <c r="N245" s="163" t="s">
        <v>41</v>
      </c>
      <c r="O245" s="55"/>
      <c r="P245" s="164">
        <f>O245*H224</f>
        <v>0</v>
      </c>
      <c r="Q245" s="164">
        <v>2.9999999999999997E-4</v>
      </c>
      <c r="R245" s="164">
        <f>Q245*H224</f>
        <v>6.8279999999999999E-3</v>
      </c>
      <c r="S245" s="164">
        <v>0</v>
      </c>
      <c r="T245" s="165">
        <f>S245*H224</f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6" t="s">
        <v>191</v>
      </c>
      <c r="AT245" s="166" t="s">
        <v>126</v>
      </c>
      <c r="AU245" s="166" t="s">
        <v>131</v>
      </c>
      <c r="AY245" s="14" t="s">
        <v>124</v>
      </c>
      <c r="BE245" s="167">
        <f>IF(N245="základná",J224,0)</f>
        <v>0</v>
      </c>
      <c r="BF245" s="167">
        <f>IF(N245="znížená",J224,0)</f>
        <v>0</v>
      </c>
      <c r="BG245" s="167">
        <f>IF(N245="zákl. prenesená",J224,0)</f>
        <v>0</v>
      </c>
      <c r="BH245" s="167">
        <f>IF(N245="zníž. prenesená",J224,0)</f>
        <v>0</v>
      </c>
      <c r="BI245" s="167">
        <f>IF(N245="nulová",J224,0)</f>
        <v>0</v>
      </c>
      <c r="BJ245" s="14" t="s">
        <v>131</v>
      </c>
      <c r="BK245" s="168">
        <f>ROUND(I224*H224,3)</f>
        <v>0</v>
      </c>
      <c r="BL245" s="14" t="s">
        <v>191</v>
      </c>
      <c r="BM245" s="166" t="s">
        <v>477</v>
      </c>
    </row>
    <row r="246" spans="1:65" s="2" customFormat="1" ht="36" customHeight="1">
      <c r="A246" s="29"/>
      <c r="B246" s="154"/>
      <c r="C246" s="155" t="s">
        <v>558</v>
      </c>
      <c r="D246" s="155" t="s">
        <v>126</v>
      </c>
      <c r="E246" s="156" t="s">
        <v>559</v>
      </c>
      <c r="F246" s="157" t="s">
        <v>560</v>
      </c>
      <c r="G246" s="158" t="s">
        <v>137</v>
      </c>
      <c r="H246" s="159">
        <v>14</v>
      </c>
      <c r="I246" s="160"/>
      <c r="J246" s="159">
        <f t="shared" si="41"/>
        <v>0</v>
      </c>
      <c r="K246" s="161"/>
      <c r="L246" s="30"/>
      <c r="M246" s="162" t="s">
        <v>1</v>
      </c>
      <c r="N246" s="163" t="s">
        <v>41</v>
      </c>
      <c r="O246" s="55"/>
      <c r="P246" s="164">
        <f>O246*H225</f>
        <v>0</v>
      </c>
      <c r="Q246" s="164">
        <v>4.4000000000000002E-4</v>
      </c>
      <c r="R246" s="164">
        <f>Q246*H225</f>
        <v>1.0014400000000001E-2</v>
      </c>
      <c r="S246" s="164">
        <v>0</v>
      </c>
      <c r="T246" s="165">
        <f>S246*H225</f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6" t="s">
        <v>191</v>
      </c>
      <c r="AT246" s="166" t="s">
        <v>126</v>
      </c>
      <c r="AU246" s="166" t="s">
        <v>131</v>
      </c>
      <c r="AY246" s="14" t="s">
        <v>124</v>
      </c>
      <c r="BE246" s="167">
        <f>IF(N246="základná",J225,0)</f>
        <v>0</v>
      </c>
      <c r="BF246" s="167">
        <f>IF(N246="znížená",J225,0)</f>
        <v>0</v>
      </c>
      <c r="BG246" s="167">
        <f>IF(N246="zákl. prenesená",J225,0)</f>
        <v>0</v>
      </c>
      <c r="BH246" s="167">
        <f>IF(N246="zníž. prenesená",J225,0)</f>
        <v>0</v>
      </c>
      <c r="BI246" s="167">
        <f>IF(N246="nulová",J225,0)</f>
        <v>0</v>
      </c>
      <c r="BJ246" s="14" t="s">
        <v>131</v>
      </c>
      <c r="BK246" s="168">
        <f>ROUND(I225*H225,3)</f>
        <v>0</v>
      </c>
      <c r="BL246" s="14" t="s">
        <v>191</v>
      </c>
      <c r="BM246" s="166" t="s">
        <v>481</v>
      </c>
    </row>
    <row r="247" spans="1:65" s="12" customFormat="1" ht="25.9" customHeight="1">
      <c r="B247" s="141"/>
      <c r="C247" s="169" t="s">
        <v>562</v>
      </c>
      <c r="D247" s="169" t="s">
        <v>281</v>
      </c>
      <c r="E247" s="170" t="s">
        <v>563</v>
      </c>
      <c r="F247" s="171" t="s">
        <v>564</v>
      </c>
      <c r="G247" s="172" t="s">
        <v>137</v>
      </c>
      <c r="H247" s="173">
        <v>14</v>
      </c>
      <c r="I247" s="174"/>
      <c r="J247" s="173">
        <f t="shared" si="41"/>
        <v>0</v>
      </c>
      <c r="L247" s="141"/>
      <c r="M247" s="146"/>
      <c r="N247" s="147"/>
      <c r="O247" s="147"/>
      <c r="P247" s="148">
        <f>P248</f>
        <v>0</v>
      </c>
      <c r="Q247" s="147"/>
      <c r="R247" s="148">
        <f>R248</f>
        <v>0.22158500000000003</v>
      </c>
      <c r="S247" s="147"/>
      <c r="T247" s="149">
        <f>T248</f>
        <v>0</v>
      </c>
      <c r="AR247" s="142" t="s">
        <v>133</v>
      </c>
      <c r="AT247" s="150" t="s">
        <v>74</v>
      </c>
      <c r="AU247" s="150" t="s">
        <v>75</v>
      </c>
      <c r="AY247" s="142" t="s">
        <v>124</v>
      </c>
      <c r="BK247" s="151">
        <f>BK248</f>
        <v>0</v>
      </c>
    </row>
    <row r="248" spans="1:65" s="12" customFormat="1" ht="22.9" customHeight="1">
      <c r="B248" s="141"/>
      <c r="C248" s="155" t="s">
        <v>566</v>
      </c>
      <c r="D248" s="155" t="s">
        <v>126</v>
      </c>
      <c r="E248" s="156" t="s">
        <v>567</v>
      </c>
      <c r="F248" s="157" t="s">
        <v>568</v>
      </c>
      <c r="G248" s="158" t="s">
        <v>137</v>
      </c>
      <c r="H248" s="159">
        <v>1</v>
      </c>
      <c r="I248" s="160"/>
      <c r="J248" s="159">
        <f t="shared" si="41"/>
        <v>0</v>
      </c>
      <c r="L248" s="141"/>
      <c r="M248" s="146"/>
      <c r="N248" s="147"/>
      <c r="O248" s="147"/>
      <c r="P248" s="148">
        <f>SUM(P249:P276)</f>
        <v>0</v>
      </c>
      <c r="Q248" s="147"/>
      <c r="R248" s="148">
        <f>SUM(R249:R276)</f>
        <v>0.22158500000000003</v>
      </c>
      <c r="S248" s="147"/>
      <c r="T248" s="149">
        <f>SUM(T249:T276)</f>
        <v>0</v>
      </c>
      <c r="AR248" s="142" t="s">
        <v>133</v>
      </c>
      <c r="AT248" s="150" t="s">
        <v>74</v>
      </c>
      <c r="AU248" s="150" t="s">
        <v>83</v>
      </c>
      <c r="AY248" s="142" t="s">
        <v>124</v>
      </c>
      <c r="BK248" s="151">
        <f>SUM(BK249:BK276)</f>
        <v>0</v>
      </c>
    </row>
    <row r="249" spans="1:65" s="2" customFormat="1" ht="24" customHeight="1">
      <c r="A249" s="29"/>
      <c r="B249" s="154"/>
      <c r="C249" s="169" t="s">
        <v>570</v>
      </c>
      <c r="D249" s="169" t="s">
        <v>281</v>
      </c>
      <c r="E249" s="170" t="s">
        <v>571</v>
      </c>
      <c r="F249" s="171" t="s">
        <v>572</v>
      </c>
      <c r="G249" s="172" t="s">
        <v>137</v>
      </c>
      <c r="H249" s="173">
        <v>1</v>
      </c>
      <c r="I249" s="174"/>
      <c r="J249" s="173">
        <f t="shared" si="41"/>
        <v>0</v>
      </c>
      <c r="K249" s="161"/>
      <c r="L249" s="30"/>
      <c r="M249" s="162" t="s">
        <v>1</v>
      </c>
      <c r="N249" s="163" t="s">
        <v>41</v>
      </c>
      <c r="O249" s="55"/>
      <c r="P249" s="164">
        <f t="shared" ref="P249:P276" si="42">O249*H228</f>
        <v>0</v>
      </c>
      <c r="Q249" s="164">
        <v>0</v>
      </c>
      <c r="R249" s="164">
        <f t="shared" ref="R249:R276" si="43">Q249*H228</f>
        <v>0</v>
      </c>
      <c r="S249" s="164">
        <v>0</v>
      </c>
      <c r="T249" s="165">
        <f t="shared" ref="T249:T276" si="44">S249*H228</f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6" t="s">
        <v>371</v>
      </c>
      <c r="AT249" s="166" t="s">
        <v>126</v>
      </c>
      <c r="AU249" s="166" t="s">
        <v>131</v>
      </c>
      <c r="AY249" s="14" t="s">
        <v>124</v>
      </c>
      <c r="BE249" s="167">
        <f t="shared" ref="BE249:BE276" si="45">IF(N249="základná",J228,0)</f>
        <v>0</v>
      </c>
      <c r="BF249" s="167">
        <f t="shared" ref="BF249:BF276" si="46">IF(N249="znížená",J228,0)</f>
        <v>0</v>
      </c>
      <c r="BG249" s="167">
        <f t="shared" ref="BG249:BG276" si="47">IF(N249="zákl. prenesená",J228,0)</f>
        <v>0</v>
      </c>
      <c r="BH249" s="167">
        <f t="shared" ref="BH249:BH276" si="48">IF(N249="zníž. prenesená",J228,0)</f>
        <v>0</v>
      </c>
      <c r="BI249" s="167">
        <f t="shared" ref="BI249:BI276" si="49">IF(N249="nulová",J228,0)</f>
        <v>0</v>
      </c>
      <c r="BJ249" s="14" t="s">
        <v>131</v>
      </c>
      <c r="BK249" s="168">
        <f t="shared" ref="BK249:BK276" si="50">ROUND(I228*H228,3)</f>
        <v>0</v>
      </c>
      <c r="BL249" s="14" t="s">
        <v>371</v>
      </c>
      <c r="BM249" s="166" t="s">
        <v>488</v>
      </c>
    </row>
    <row r="250" spans="1:65" s="2" customFormat="1" ht="16.5" customHeight="1">
      <c r="A250" s="29"/>
      <c r="B250" s="154"/>
      <c r="C250" s="155" t="s">
        <v>574</v>
      </c>
      <c r="D250" s="155" t="s">
        <v>126</v>
      </c>
      <c r="E250" s="156" t="s">
        <v>575</v>
      </c>
      <c r="F250" s="157" t="s">
        <v>576</v>
      </c>
      <c r="G250" s="158" t="s">
        <v>217</v>
      </c>
      <c r="H250" s="159">
        <v>16</v>
      </c>
      <c r="I250" s="160"/>
      <c r="J250" s="159">
        <f t="shared" si="41"/>
        <v>0</v>
      </c>
      <c r="K250" s="161"/>
      <c r="L250" s="30"/>
      <c r="M250" s="162" t="s">
        <v>1</v>
      </c>
      <c r="N250" s="163" t="s">
        <v>41</v>
      </c>
      <c r="O250" s="55"/>
      <c r="P250" s="164">
        <f t="shared" si="42"/>
        <v>0</v>
      </c>
      <c r="Q250" s="164">
        <v>0</v>
      </c>
      <c r="R250" s="164">
        <f t="shared" si="43"/>
        <v>0</v>
      </c>
      <c r="S250" s="164">
        <v>0</v>
      </c>
      <c r="T250" s="165">
        <f t="shared" si="44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6" t="s">
        <v>371</v>
      </c>
      <c r="AT250" s="166" t="s">
        <v>126</v>
      </c>
      <c r="AU250" s="166" t="s">
        <v>131</v>
      </c>
      <c r="AY250" s="14" t="s">
        <v>124</v>
      </c>
      <c r="BE250" s="167">
        <f t="shared" si="45"/>
        <v>0</v>
      </c>
      <c r="BF250" s="167">
        <f t="shared" si="46"/>
        <v>0</v>
      </c>
      <c r="BG250" s="167">
        <f t="shared" si="47"/>
        <v>0</v>
      </c>
      <c r="BH250" s="167">
        <f t="shared" si="48"/>
        <v>0</v>
      </c>
      <c r="BI250" s="167">
        <f t="shared" si="49"/>
        <v>0</v>
      </c>
      <c r="BJ250" s="14" t="s">
        <v>131</v>
      </c>
      <c r="BK250" s="168">
        <f t="shared" si="50"/>
        <v>0</v>
      </c>
      <c r="BL250" s="14" t="s">
        <v>371</v>
      </c>
      <c r="BM250" s="166" t="s">
        <v>491</v>
      </c>
    </row>
    <row r="251" spans="1:65" s="2" customFormat="1" ht="24" customHeight="1">
      <c r="A251" s="29"/>
      <c r="B251" s="154"/>
      <c r="C251" s="169" t="s">
        <v>578</v>
      </c>
      <c r="D251" s="169" t="s">
        <v>281</v>
      </c>
      <c r="E251" s="170" t="s">
        <v>579</v>
      </c>
      <c r="F251" s="171" t="s">
        <v>580</v>
      </c>
      <c r="G251" s="172" t="s">
        <v>137</v>
      </c>
      <c r="H251" s="173">
        <v>16</v>
      </c>
      <c r="I251" s="174"/>
      <c r="J251" s="173">
        <f t="shared" si="41"/>
        <v>0</v>
      </c>
      <c r="K251" s="161"/>
      <c r="L251" s="30"/>
      <c r="M251" s="162" t="s">
        <v>1</v>
      </c>
      <c r="N251" s="163" t="s">
        <v>41</v>
      </c>
      <c r="O251" s="55"/>
      <c r="P251" s="164">
        <f t="shared" si="42"/>
        <v>0</v>
      </c>
      <c r="Q251" s="164">
        <v>0</v>
      </c>
      <c r="R251" s="164">
        <f t="shared" si="43"/>
        <v>0</v>
      </c>
      <c r="S251" s="164">
        <v>0</v>
      </c>
      <c r="T251" s="165">
        <f t="shared" si="44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6" t="s">
        <v>371</v>
      </c>
      <c r="AT251" s="166" t="s">
        <v>126</v>
      </c>
      <c r="AU251" s="166" t="s">
        <v>131</v>
      </c>
      <c r="AY251" s="14" t="s">
        <v>124</v>
      </c>
      <c r="BE251" s="167">
        <f t="shared" si="45"/>
        <v>0</v>
      </c>
      <c r="BF251" s="167">
        <f t="shared" si="46"/>
        <v>0</v>
      </c>
      <c r="BG251" s="167">
        <f t="shared" si="47"/>
        <v>0</v>
      </c>
      <c r="BH251" s="167">
        <f t="shared" si="48"/>
        <v>0</v>
      </c>
      <c r="BI251" s="167">
        <f t="shared" si="49"/>
        <v>0</v>
      </c>
      <c r="BJ251" s="14" t="s">
        <v>131</v>
      </c>
      <c r="BK251" s="168">
        <f t="shared" si="50"/>
        <v>0</v>
      </c>
      <c r="BL251" s="14" t="s">
        <v>371</v>
      </c>
      <c r="BM251" s="166" t="s">
        <v>495</v>
      </c>
    </row>
    <row r="252" spans="1:65" s="2" customFormat="1" ht="16.5" customHeight="1">
      <c r="A252" s="29"/>
      <c r="B252" s="154"/>
      <c r="C252" s="155" t="s">
        <v>582</v>
      </c>
      <c r="D252" s="155" t="s">
        <v>126</v>
      </c>
      <c r="E252" s="156" t="s">
        <v>583</v>
      </c>
      <c r="F252" s="157" t="s">
        <v>584</v>
      </c>
      <c r="G252" s="158" t="s">
        <v>217</v>
      </c>
      <c r="H252" s="159">
        <v>90</v>
      </c>
      <c r="I252" s="160"/>
      <c r="J252" s="159">
        <f t="shared" si="41"/>
        <v>0</v>
      </c>
      <c r="K252" s="175"/>
      <c r="L252" s="176"/>
      <c r="M252" s="177" t="s">
        <v>1</v>
      </c>
      <c r="N252" s="178" t="s">
        <v>41</v>
      </c>
      <c r="O252" s="55"/>
      <c r="P252" s="164">
        <f t="shared" si="42"/>
        <v>0</v>
      </c>
      <c r="Q252" s="164">
        <v>3.2000000000000003E-4</v>
      </c>
      <c r="R252" s="164">
        <f t="shared" si="43"/>
        <v>4.4800000000000005E-3</v>
      </c>
      <c r="S252" s="164">
        <v>0</v>
      </c>
      <c r="T252" s="165">
        <f t="shared" si="44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6" t="s">
        <v>499</v>
      </c>
      <c r="AT252" s="166" t="s">
        <v>281</v>
      </c>
      <c r="AU252" s="166" t="s">
        <v>131</v>
      </c>
      <c r="AY252" s="14" t="s">
        <v>124</v>
      </c>
      <c r="BE252" s="167">
        <f t="shared" si="45"/>
        <v>0</v>
      </c>
      <c r="BF252" s="167">
        <f t="shared" si="46"/>
        <v>0</v>
      </c>
      <c r="BG252" s="167">
        <f t="shared" si="47"/>
        <v>0</v>
      </c>
      <c r="BH252" s="167">
        <f t="shared" si="48"/>
        <v>0</v>
      </c>
      <c r="BI252" s="167">
        <f t="shared" si="49"/>
        <v>0</v>
      </c>
      <c r="BJ252" s="14" t="s">
        <v>131</v>
      </c>
      <c r="BK252" s="168">
        <f t="shared" si="50"/>
        <v>0</v>
      </c>
      <c r="BL252" s="14" t="s">
        <v>499</v>
      </c>
      <c r="BM252" s="166" t="s">
        <v>500</v>
      </c>
    </row>
    <row r="253" spans="1:65" s="2" customFormat="1" ht="24" customHeight="1">
      <c r="A253" s="29"/>
      <c r="B253" s="154"/>
      <c r="C253" s="155" t="s">
        <v>586</v>
      </c>
      <c r="D253" s="155" t="s">
        <v>126</v>
      </c>
      <c r="E253" s="156" t="s">
        <v>587</v>
      </c>
      <c r="F253" s="157" t="s">
        <v>588</v>
      </c>
      <c r="G253" s="158" t="s">
        <v>313</v>
      </c>
      <c r="H253" s="159">
        <v>18</v>
      </c>
      <c r="I253" s="160"/>
      <c r="J253" s="159">
        <f t="shared" si="41"/>
        <v>0</v>
      </c>
      <c r="K253" s="161"/>
      <c r="L253" s="30"/>
      <c r="M253" s="162" t="s">
        <v>1</v>
      </c>
      <c r="N253" s="163" t="s">
        <v>41</v>
      </c>
      <c r="O253" s="55"/>
      <c r="P253" s="164">
        <f t="shared" si="42"/>
        <v>0</v>
      </c>
      <c r="Q253" s="164">
        <v>0</v>
      </c>
      <c r="R253" s="164">
        <f t="shared" si="43"/>
        <v>0</v>
      </c>
      <c r="S253" s="164">
        <v>0</v>
      </c>
      <c r="T253" s="165">
        <f t="shared" si="44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6" t="s">
        <v>371</v>
      </c>
      <c r="AT253" s="166" t="s">
        <v>126</v>
      </c>
      <c r="AU253" s="166" t="s">
        <v>131</v>
      </c>
      <c r="AY253" s="14" t="s">
        <v>124</v>
      </c>
      <c r="BE253" s="167">
        <f t="shared" si="45"/>
        <v>0</v>
      </c>
      <c r="BF253" s="167">
        <f t="shared" si="46"/>
        <v>0</v>
      </c>
      <c r="BG253" s="167">
        <f t="shared" si="47"/>
        <v>0</v>
      </c>
      <c r="BH253" s="167">
        <f t="shared" si="48"/>
        <v>0</v>
      </c>
      <c r="BI253" s="167">
        <f t="shared" si="49"/>
        <v>0</v>
      </c>
      <c r="BJ253" s="14" t="s">
        <v>131</v>
      </c>
      <c r="BK253" s="168">
        <f t="shared" si="50"/>
        <v>0</v>
      </c>
      <c r="BL253" s="14" t="s">
        <v>371</v>
      </c>
      <c r="BM253" s="166" t="s">
        <v>504</v>
      </c>
    </row>
    <row r="254" spans="1:65" s="2" customFormat="1" ht="24" customHeight="1">
      <c r="A254" s="29"/>
      <c r="B254" s="154"/>
      <c r="C254" s="155" t="s">
        <v>590</v>
      </c>
      <c r="D254" s="155" t="s">
        <v>126</v>
      </c>
      <c r="E254" s="156" t="s">
        <v>591</v>
      </c>
      <c r="F254" s="157" t="s">
        <v>592</v>
      </c>
      <c r="G254" s="158" t="s">
        <v>358</v>
      </c>
      <c r="H254" s="160"/>
      <c r="I254" s="160"/>
      <c r="J254" s="159">
        <f t="shared" si="41"/>
        <v>0</v>
      </c>
      <c r="K254" s="161"/>
      <c r="L254" s="30"/>
      <c r="M254" s="162" t="s">
        <v>1</v>
      </c>
      <c r="N254" s="163" t="s">
        <v>41</v>
      </c>
      <c r="O254" s="55"/>
      <c r="P254" s="164">
        <f t="shared" si="42"/>
        <v>0</v>
      </c>
      <c r="Q254" s="164">
        <v>0</v>
      </c>
      <c r="R254" s="164">
        <f t="shared" si="43"/>
        <v>0</v>
      </c>
      <c r="S254" s="164">
        <v>0</v>
      </c>
      <c r="T254" s="165">
        <f t="shared" si="44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6" t="s">
        <v>371</v>
      </c>
      <c r="AT254" s="166" t="s">
        <v>126</v>
      </c>
      <c r="AU254" s="166" t="s">
        <v>131</v>
      </c>
      <c r="AY254" s="14" t="s">
        <v>124</v>
      </c>
      <c r="BE254" s="167">
        <f t="shared" si="45"/>
        <v>0</v>
      </c>
      <c r="BF254" s="167">
        <f t="shared" si="46"/>
        <v>0</v>
      </c>
      <c r="BG254" s="167">
        <f t="shared" si="47"/>
        <v>0</v>
      </c>
      <c r="BH254" s="167">
        <f t="shared" si="48"/>
        <v>0</v>
      </c>
      <c r="BI254" s="167">
        <f t="shared" si="49"/>
        <v>0</v>
      </c>
      <c r="BJ254" s="14" t="s">
        <v>131</v>
      </c>
      <c r="BK254" s="168">
        <f t="shared" si="50"/>
        <v>0</v>
      </c>
      <c r="BL254" s="14" t="s">
        <v>371</v>
      </c>
      <c r="BM254" s="166" t="s">
        <v>508</v>
      </c>
    </row>
    <row r="255" spans="1:65" s="2" customFormat="1" ht="16.5" customHeight="1">
      <c r="A255" s="29"/>
      <c r="B255" s="154"/>
      <c r="C255" s="155" t="s">
        <v>594</v>
      </c>
      <c r="D255" s="155" t="s">
        <v>126</v>
      </c>
      <c r="E255" s="156" t="s">
        <v>595</v>
      </c>
      <c r="F255" s="157" t="s">
        <v>596</v>
      </c>
      <c r="G255" s="158" t="s">
        <v>358</v>
      </c>
      <c r="H255" s="160"/>
      <c r="I255" s="160"/>
      <c r="J255" s="159">
        <f t="shared" si="41"/>
        <v>0</v>
      </c>
      <c r="K255" s="175"/>
      <c r="L255" s="176"/>
      <c r="M255" s="177" t="s">
        <v>1</v>
      </c>
      <c r="N255" s="178" t="s">
        <v>41</v>
      </c>
      <c r="O255" s="55"/>
      <c r="P255" s="164">
        <f t="shared" si="42"/>
        <v>0</v>
      </c>
      <c r="Q255" s="164">
        <v>1.7000000000000001E-4</v>
      </c>
      <c r="R255" s="164">
        <f t="shared" si="43"/>
        <v>2.1845000000000003E-2</v>
      </c>
      <c r="S255" s="164">
        <v>0</v>
      </c>
      <c r="T255" s="165">
        <f t="shared" si="44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6" t="s">
        <v>499</v>
      </c>
      <c r="AT255" s="166" t="s">
        <v>281</v>
      </c>
      <c r="AU255" s="166" t="s">
        <v>131</v>
      </c>
      <c r="AY255" s="14" t="s">
        <v>124</v>
      </c>
      <c r="BE255" s="167">
        <f t="shared" si="45"/>
        <v>0</v>
      </c>
      <c r="BF255" s="167">
        <f t="shared" si="46"/>
        <v>0</v>
      </c>
      <c r="BG255" s="167">
        <f t="shared" si="47"/>
        <v>0</v>
      </c>
      <c r="BH255" s="167">
        <f t="shared" si="48"/>
        <v>0</v>
      </c>
      <c r="BI255" s="167">
        <f t="shared" si="49"/>
        <v>0</v>
      </c>
      <c r="BJ255" s="14" t="s">
        <v>131</v>
      </c>
      <c r="BK255" s="168">
        <f t="shared" si="50"/>
        <v>0</v>
      </c>
      <c r="BL255" s="14" t="s">
        <v>499</v>
      </c>
      <c r="BM255" s="166" t="s">
        <v>512</v>
      </c>
    </row>
    <row r="256" spans="1:65" s="2" customFormat="1" ht="16.5" customHeight="1">
      <c r="A256" s="29"/>
      <c r="B256" s="154"/>
      <c r="C256" s="45"/>
      <c r="D256" s="45"/>
      <c r="E256" s="45"/>
      <c r="F256" s="45"/>
      <c r="G256" s="45"/>
      <c r="H256" s="45"/>
      <c r="I256" s="113"/>
      <c r="J256" s="45"/>
      <c r="K256" s="175"/>
      <c r="L256" s="176"/>
      <c r="M256" s="177" t="s">
        <v>1</v>
      </c>
      <c r="N256" s="178" t="s">
        <v>41</v>
      </c>
      <c r="O256" s="55"/>
      <c r="P256" s="164">
        <f t="shared" si="42"/>
        <v>0</v>
      </c>
      <c r="Q256" s="164">
        <v>1.0000000000000001E-5</v>
      </c>
      <c r="R256" s="164">
        <f t="shared" si="43"/>
        <v>5.0000000000000001E-4</v>
      </c>
      <c r="S256" s="164">
        <v>0</v>
      </c>
      <c r="T256" s="165">
        <f t="shared" si="44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6" t="s">
        <v>499</v>
      </c>
      <c r="AT256" s="166" t="s">
        <v>281</v>
      </c>
      <c r="AU256" s="166" t="s">
        <v>131</v>
      </c>
      <c r="AY256" s="14" t="s">
        <v>124</v>
      </c>
      <c r="BE256" s="167">
        <f t="shared" si="45"/>
        <v>0</v>
      </c>
      <c r="BF256" s="167">
        <f t="shared" si="46"/>
        <v>0</v>
      </c>
      <c r="BG256" s="167">
        <f t="shared" si="47"/>
        <v>0</v>
      </c>
      <c r="BH256" s="167">
        <f t="shared" si="48"/>
        <v>0</v>
      </c>
      <c r="BI256" s="167">
        <f t="shared" si="49"/>
        <v>0</v>
      </c>
      <c r="BJ256" s="14" t="s">
        <v>131</v>
      </c>
      <c r="BK256" s="168">
        <f t="shared" si="50"/>
        <v>0</v>
      </c>
      <c r="BL256" s="14" t="s">
        <v>499</v>
      </c>
      <c r="BM256" s="166" t="s">
        <v>516</v>
      </c>
    </row>
    <row r="257" spans="1:65" s="2" customFormat="1" ht="16.5" customHeight="1">
      <c r="A257" s="29"/>
      <c r="B257" s="154"/>
      <c r="C257" s="1"/>
      <c r="D257" s="1"/>
      <c r="E257" s="1"/>
      <c r="F257" s="1"/>
      <c r="G257" s="1"/>
      <c r="H257" s="1"/>
      <c r="I257" s="86"/>
      <c r="J257" s="1"/>
      <c r="K257" s="175"/>
      <c r="L257" s="176"/>
      <c r="M257" s="177" t="s">
        <v>1</v>
      </c>
      <c r="N257" s="178" t="s">
        <v>41</v>
      </c>
      <c r="O257" s="55"/>
      <c r="P257" s="164">
        <f t="shared" si="42"/>
        <v>0</v>
      </c>
      <c r="Q257" s="164">
        <v>1E-3</v>
      </c>
      <c r="R257" s="164">
        <f t="shared" si="43"/>
        <v>2.9850000000000002E-2</v>
      </c>
      <c r="S257" s="164">
        <v>0</v>
      </c>
      <c r="T257" s="165">
        <f t="shared" si="44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6" t="s">
        <v>499</v>
      </c>
      <c r="AT257" s="166" t="s">
        <v>281</v>
      </c>
      <c r="AU257" s="166" t="s">
        <v>131</v>
      </c>
      <c r="AY257" s="14" t="s">
        <v>124</v>
      </c>
      <c r="BE257" s="167">
        <f t="shared" si="45"/>
        <v>0</v>
      </c>
      <c r="BF257" s="167">
        <f t="shared" si="46"/>
        <v>0</v>
      </c>
      <c r="BG257" s="167">
        <f t="shared" si="47"/>
        <v>0</v>
      </c>
      <c r="BH257" s="167">
        <f t="shared" si="48"/>
        <v>0</v>
      </c>
      <c r="BI257" s="167">
        <f t="shared" si="49"/>
        <v>0</v>
      </c>
      <c r="BJ257" s="14" t="s">
        <v>131</v>
      </c>
      <c r="BK257" s="168">
        <f t="shared" si="50"/>
        <v>0</v>
      </c>
      <c r="BL257" s="14" t="s">
        <v>499</v>
      </c>
      <c r="BM257" s="166" t="s">
        <v>521</v>
      </c>
    </row>
    <row r="258" spans="1:65" s="2" customFormat="1" ht="24" customHeight="1">
      <c r="A258" s="29"/>
      <c r="B258" s="154"/>
      <c r="C258" s="1"/>
      <c r="D258" s="1"/>
      <c r="E258" s="1"/>
      <c r="F258" s="1"/>
      <c r="G258" s="1"/>
      <c r="H258" s="1"/>
      <c r="I258" s="86"/>
      <c r="J258" s="1"/>
      <c r="K258" s="161"/>
      <c r="L258" s="30"/>
      <c r="M258" s="162" t="s">
        <v>1</v>
      </c>
      <c r="N258" s="163" t="s">
        <v>41</v>
      </c>
      <c r="O258" s="55"/>
      <c r="P258" s="164">
        <f t="shared" si="42"/>
        <v>0</v>
      </c>
      <c r="Q258" s="164">
        <v>0</v>
      </c>
      <c r="R258" s="164">
        <f t="shared" si="43"/>
        <v>0</v>
      </c>
      <c r="S258" s="164">
        <v>0</v>
      </c>
      <c r="T258" s="165">
        <f t="shared" si="44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6" t="s">
        <v>371</v>
      </c>
      <c r="AT258" s="166" t="s">
        <v>126</v>
      </c>
      <c r="AU258" s="166" t="s">
        <v>131</v>
      </c>
      <c r="AY258" s="14" t="s">
        <v>124</v>
      </c>
      <c r="BE258" s="167">
        <f t="shared" si="45"/>
        <v>0</v>
      </c>
      <c r="BF258" s="167">
        <f t="shared" si="46"/>
        <v>0</v>
      </c>
      <c r="BG258" s="167">
        <f t="shared" si="47"/>
        <v>0</v>
      </c>
      <c r="BH258" s="167">
        <f t="shared" si="48"/>
        <v>0</v>
      </c>
      <c r="BI258" s="167">
        <f t="shared" si="49"/>
        <v>0</v>
      </c>
      <c r="BJ258" s="14" t="s">
        <v>131</v>
      </c>
      <c r="BK258" s="168">
        <f t="shared" si="50"/>
        <v>0</v>
      </c>
      <c r="BL258" s="14" t="s">
        <v>371</v>
      </c>
      <c r="BM258" s="166" t="s">
        <v>525</v>
      </c>
    </row>
    <row r="259" spans="1:65" s="2" customFormat="1" ht="24" customHeight="1">
      <c r="A259" s="29"/>
      <c r="B259" s="154"/>
      <c r="C259" s="1"/>
      <c r="D259" s="1"/>
      <c r="E259" s="1"/>
      <c r="F259" s="1"/>
      <c r="G259" s="1"/>
      <c r="H259" s="1"/>
      <c r="I259" s="86"/>
      <c r="J259" s="1"/>
      <c r="K259" s="175"/>
      <c r="L259" s="176"/>
      <c r="M259" s="177" t="s">
        <v>1</v>
      </c>
      <c r="N259" s="178" t="s">
        <v>41</v>
      </c>
      <c r="O259" s="55"/>
      <c r="P259" s="164">
        <f t="shared" si="42"/>
        <v>0</v>
      </c>
      <c r="Q259" s="164">
        <v>9.0000000000000006E-5</v>
      </c>
      <c r="R259" s="164">
        <f t="shared" si="43"/>
        <v>5.4000000000000003E-3</v>
      </c>
      <c r="S259" s="164">
        <v>0</v>
      </c>
      <c r="T259" s="165">
        <f t="shared" si="44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6" t="s">
        <v>499</v>
      </c>
      <c r="AT259" s="166" t="s">
        <v>281</v>
      </c>
      <c r="AU259" s="166" t="s">
        <v>131</v>
      </c>
      <c r="AY259" s="14" t="s">
        <v>124</v>
      </c>
      <c r="BE259" s="167">
        <f t="shared" si="45"/>
        <v>0</v>
      </c>
      <c r="BF259" s="167">
        <f t="shared" si="46"/>
        <v>0</v>
      </c>
      <c r="BG259" s="167">
        <f t="shared" si="47"/>
        <v>0</v>
      </c>
      <c r="BH259" s="167">
        <f t="shared" si="48"/>
        <v>0</v>
      </c>
      <c r="BI259" s="167">
        <f t="shared" si="49"/>
        <v>0</v>
      </c>
      <c r="BJ259" s="14" t="s">
        <v>131</v>
      </c>
      <c r="BK259" s="168">
        <f t="shared" si="50"/>
        <v>0</v>
      </c>
      <c r="BL259" s="14" t="s">
        <v>499</v>
      </c>
      <c r="BM259" s="166" t="s">
        <v>529</v>
      </c>
    </row>
    <row r="260" spans="1:65" s="2" customFormat="1" ht="16.5" customHeight="1">
      <c r="A260" s="29"/>
      <c r="B260" s="154"/>
      <c r="C260" s="1"/>
      <c r="D260" s="1"/>
      <c r="E260" s="1"/>
      <c r="F260" s="1"/>
      <c r="G260" s="1"/>
      <c r="H260" s="1"/>
      <c r="I260" s="86"/>
      <c r="J260" s="1"/>
      <c r="K260" s="161"/>
      <c r="L260" s="30"/>
      <c r="M260" s="162" t="s">
        <v>1</v>
      </c>
      <c r="N260" s="163" t="s">
        <v>41</v>
      </c>
      <c r="O260" s="55"/>
      <c r="P260" s="164">
        <f t="shared" si="42"/>
        <v>0</v>
      </c>
      <c r="Q260" s="164">
        <v>0</v>
      </c>
      <c r="R260" s="164">
        <f t="shared" si="43"/>
        <v>0</v>
      </c>
      <c r="S260" s="164">
        <v>0</v>
      </c>
      <c r="T260" s="165">
        <f t="shared" si="44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6" t="s">
        <v>371</v>
      </c>
      <c r="AT260" s="166" t="s">
        <v>126</v>
      </c>
      <c r="AU260" s="166" t="s">
        <v>131</v>
      </c>
      <c r="AY260" s="14" t="s">
        <v>124</v>
      </c>
      <c r="BE260" s="167">
        <f t="shared" si="45"/>
        <v>0</v>
      </c>
      <c r="BF260" s="167">
        <f t="shared" si="46"/>
        <v>0</v>
      </c>
      <c r="BG260" s="167">
        <f t="shared" si="47"/>
        <v>0</v>
      </c>
      <c r="BH260" s="167">
        <f t="shared" si="48"/>
        <v>0</v>
      </c>
      <c r="BI260" s="167">
        <f t="shared" si="49"/>
        <v>0</v>
      </c>
      <c r="BJ260" s="14" t="s">
        <v>131</v>
      </c>
      <c r="BK260" s="168">
        <f t="shared" si="50"/>
        <v>0</v>
      </c>
      <c r="BL260" s="14" t="s">
        <v>371</v>
      </c>
      <c r="BM260" s="166" t="s">
        <v>533</v>
      </c>
    </row>
    <row r="261" spans="1:65" s="2" customFormat="1" ht="16.5" customHeight="1">
      <c r="A261" s="29"/>
      <c r="B261" s="154"/>
      <c r="C261" s="1"/>
      <c r="D261" s="1"/>
      <c r="E261" s="1"/>
      <c r="F261" s="1"/>
      <c r="G261" s="1"/>
      <c r="H261" s="1"/>
      <c r="I261" s="86"/>
      <c r="J261" s="1"/>
      <c r="K261" s="175"/>
      <c r="L261" s="176"/>
      <c r="M261" s="177" t="s">
        <v>1</v>
      </c>
      <c r="N261" s="178" t="s">
        <v>41</v>
      </c>
      <c r="O261" s="55"/>
      <c r="P261" s="164">
        <f t="shared" si="42"/>
        <v>0</v>
      </c>
      <c r="Q261" s="164">
        <v>1.7000000000000001E-4</v>
      </c>
      <c r="R261" s="164">
        <f t="shared" si="43"/>
        <v>2.3800000000000002E-3</v>
      </c>
      <c r="S261" s="164">
        <v>0</v>
      </c>
      <c r="T261" s="165">
        <f t="shared" si="44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6" t="s">
        <v>499</v>
      </c>
      <c r="AT261" s="166" t="s">
        <v>281</v>
      </c>
      <c r="AU261" s="166" t="s">
        <v>131</v>
      </c>
      <c r="AY261" s="14" t="s">
        <v>124</v>
      </c>
      <c r="BE261" s="167">
        <f t="shared" si="45"/>
        <v>0</v>
      </c>
      <c r="BF261" s="167">
        <f t="shared" si="46"/>
        <v>0</v>
      </c>
      <c r="BG261" s="167">
        <f t="shared" si="47"/>
        <v>0</v>
      </c>
      <c r="BH261" s="167">
        <f t="shared" si="48"/>
        <v>0</v>
      </c>
      <c r="BI261" s="167">
        <f t="shared" si="49"/>
        <v>0</v>
      </c>
      <c r="BJ261" s="14" t="s">
        <v>131</v>
      </c>
      <c r="BK261" s="168">
        <f t="shared" si="50"/>
        <v>0</v>
      </c>
      <c r="BL261" s="14" t="s">
        <v>499</v>
      </c>
      <c r="BM261" s="166" t="s">
        <v>537</v>
      </c>
    </row>
    <row r="262" spans="1:65" s="2" customFormat="1" ht="24" customHeight="1">
      <c r="A262" s="29"/>
      <c r="B262" s="154"/>
      <c r="C262" s="1"/>
      <c r="D262" s="1"/>
      <c r="E262" s="1"/>
      <c r="F262" s="1"/>
      <c r="G262" s="1"/>
      <c r="H262" s="1"/>
      <c r="I262" s="86"/>
      <c r="J262" s="1"/>
      <c r="K262" s="161"/>
      <c r="L262" s="30"/>
      <c r="M262" s="162" t="s">
        <v>1</v>
      </c>
      <c r="N262" s="163" t="s">
        <v>41</v>
      </c>
      <c r="O262" s="55"/>
      <c r="P262" s="164">
        <f t="shared" si="42"/>
        <v>0</v>
      </c>
      <c r="Q262" s="164">
        <v>0</v>
      </c>
      <c r="R262" s="164">
        <f t="shared" si="43"/>
        <v>0</v>
      </c>
      <c r="S262" s="164">
        <v>0</v>
      </c>
      <c r="T262" s="165">
        <f t="shared" si="44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6" t="s">
        <v>371</v>
      </c>
      <c r="AT262" s="166" t="s">
        <v>126</v>
      </c>
      <c r="AU262" s="166" t="s">
        <v>131</v>
      </c>
      <c r="AY262" s="14" t="s">
        <v>124</v>
      </c>
      <c r="BE262" s="167">
        <f t="shared" si="45"/>
        <v>0</v>
      </c>
      <c r="BF262" s="167">
        <f t="shared" si="46"/>
        <v>0</v>
      </c>
      <c r="BG262" s="167">
        <f t="shared" si="47"/>
        <v>0</v>
      </c>
      <c r="BH262" s="167">
        <f t="shared" si="48"/>
        <v>0</v>
      </c>
      <c r="BI262" s="167">
        <f t="shared" si="49"/>
        <v>0</v>
      </c>
      <c r="BJ262" s="14" t="s">
        <v>131</v>
      </c>
      <c r="BK262" s="168">
        <f t="shared" si="50"/>
        <v>0</v>
      </c>
      <c r="BL262" s="14" t="s">
        <v>371</v>
      </c>
      <c r="BM262" s="166" t="s">
        <v>541</v>
      </c>
    </row>
    <row r="263" spans="1:65" s="2" customFormat="1" ht="16.5" customHeight="1">
      <c r="A263" s="29"/>
      <c r="B263" s="154"/>
      <c r="C263" s="1"/>
      <c r="D263" s="1"/>
      <c r="E263" s="1"/>
      <c r="F263" s="1"/>
      <c r="G263" s="1"/>
      <c r="H263" s="1"/>
      <c r="I263" s="86"/>
      <c r="J263" s="1"/>
      <c r="K263" s="175"/>
      <c r="L263" s="176"/>
      <c r="M263" s="177" t="s">
        <v>1</v>
      </c>
      <c r="N263" s="178" t="s">
        <v>41</v>
      </c>
      <c r="O263" s="55"/>
      <c r="P263" s="164">
        <f t="shared" si="42"/>
        <v>0</v>
      </c>
      <c r="Q263" s="164">
        <v>1E-3</v>
      </c>
      <c r="R263" s="164">
        <f t="shared" si="43"/>
        <v>2.1000000000000001E-2</v>
      </c>
      <c r="S263" s="164">
        <v>0</v>
      </c>
      <c r="T263" s="165">
        <f t="shared" si="44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6" t="s">
        <v>499</v>
      </c>
      <c r="AT263" s="166" t="s">
        <v>281</v>
      </c>
      <c r="AU263" s="166" t="s">
        <v>131</v>
      </c>
      <c r="AY263" s="14" t="s">
        <v>124</v>
      </c>
      <c r="BE263" s="167">
        <f t="shared" si="45"/>
        <v>0</v>
      </c>
      <c r="BF263" s="167">
        <f t="shared" si="46"/>
        <v>0</v>
      </c>
      <c r="BG263" s="167">
        <f t="shared" si="47"/>
        <v>0</v>
      </c>
      <c r="BH263" s="167">
        <f t="shared" si="48"/>
        <v>0</v>
      </c>
      <c r="BI263" s="167">
        <f t="shared" si="49"/>
        <v>0</v>
      </c>
      <c r="BJ263" s="14" t="s">
        <v>131</v>
      </c>
      <c r="BK263" s="168">
        <f t="shared" si="50"/>
        <v>0</v>
      </c>
      <c r="BL263" s="14" t="s">
        <v>499</v>
      </c>
      <c r="BM263" s="166" t="s">
        <v>545</v>
      </c>
    </row>
    <row r="264" spans="1:65" s="2" customFormat="1" ht="16.5" customHeight="1">
      <c r="A264" s="29"/>
      <c r="B264" s="154"/>
      <c r="C264" s="1"/>
      <c r="D264" s="1"/>
      <c r="E264" s="1"/>
      <c r="F264" s="1"/>
      <c r="G264" s="1"/>
      <c r="H264" s="1"/>
      <c r="I264" s="86"/>
      <c r="J264" s="1"/>
      <c r="K264" s="161"/>
      <c r="L264" s="30"/>
      <c r="M264" s="162" t="s">
        <v>1</v>
      </c>
      <c r="N264" s="163" t="s">
        <v>41</v>
      </c>
      <c r="O264" s="55"/>
      <c r="P264" s="164">
        <f t="shared" si="42"/>
        <v>0</v>
      </c>
      <c r="Q264" s="164">
        <v>0</v>
      </c>
      <c r="R264" s="164">
        <f t="shared" si="43"/>
        <v>0</v>
      </c>
      <c r="S264" s="164">
        <v>0</v>
      </c>
      <c r="T264" s="165">
        <f t="shared" si="44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6" t="s">
        <v>371</v>
      </c>
      <c r="AT264" s="166" t="s">
        <v>126</v>
      </c>
      <c r="AU264" s="166" t="s">
        <v>131</v>
      </c>
      <c r="AY264" s="14" t="s">
        <v>124</v>
      </c>
      <c r="BE264" s="167">
        <f t="shared" si="45"/>
        <v>0</v>
      </c>
      <c r="BF264" s="167">
        <f t="shared" si="46"/>
        <v>0</v>
      </c>
      <c r="BG264" s="167">
        <f t="shared" si="47"/>
        <v>0</v>
      </c>
      <c r="BH264" s="167">
        <f t="shared" si="48"/>
        <v>0</v>
      </c>
      <c r="BI264" s="167">
        <f t="shared" si="49"/>
        <v>0</v>
      </c>
      <c r="BJ264" s="14" t="s">
        <v>131</v>
      </c>
      <c r="BK264" s="168">
        <f t="shared" si="50"/>
        <v>0</v>
      </c>
      <c r="BL264" s="14" t="s">
        <v>371</v>
      </c>
      <c r="BM264" s="166" t="s">
        <v>549</v>
      </c>
    </row>
    <row r="265" spans="1:65" s="2" customFormat="1" ht="16.5" customHeight="1">
      <c r="A265" s="29"/>
      <c r="B265" s="154"/>
      <c r="C265" s="1"/>
      <c r="D265" s="1"/>
      <c r="E265" s="1"/>
      <c r="F265" s="1"/>
      <c r="G265" s="1"/>
      <c r="H265" s="1"/>
      <c r="I265" s="86"/>
      <c r="J265" s="1"/>
      <c r="K265" s="161"/>
      <c r="L265" s="30"/>
      <c r="M265" s="162" t="s">
        <v>1</v>
      </c>
      <c r="N265" s="163" t="s">
        <v>41</v>
      </c>
      <c r="O265" s="55"/>
      <c r="P265" s="164">
        <f t="shared" si="42"/>
        <v>0</v>
      </c>
      <c r="Q265" s="164">
        <v>0</v>
      </c>
      <c r="R265" s="164">
        <f t="shared" si="43"/>
        <v>0</v>
      </c>
      <c r="S265" s="164">
        <v>0</v>
      </c>
      <c r="T265" s="165">
        <f t="shared" si="44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6" t="s">
        <v>371</v>
      </c>
      <c r="AT265" s="166" t="s">
        <v>126</v>
      </c>
      <c r="AU265" s="166" t="s">
        <v>131</v>
      </c>
      <c r="AY265" s="14" t="s">
        <v>124</v>
      </c>
      <c r="BE265" s="167">
        <f t="shared" si="45"/>
        <v>0</v>
      </c>
      <c r="BF265" s="167">
        <f t="shared" si="46"/>
        <v>0</v>
      </c>
      <c r="BG265" s="167">
        <f t="shared" si="47"/>
        <v>0</v>
      </c>
      <c r="BH265" s="167">
        <f t="shared" si="48"/>
        <v>0</v>
      </c>
      <c r="BI265" s="167">
        <f t="shared" si="49"/>
        <v>0</v>
      </c>
      <c r="BJ265" s="14" t="s">
        <v>131</v>
      </c>
      <c r="BK265" s="168">
        <f t="shared" si="50"/>
        <v>0</v>
      </c>
      <c r="BL265" s="14" t="s">
        <v>371</v>
      </c>
      <c r="BM265" s="166" t="s">
        <v>553</v>
      </c>
    </row>
    <row r="266" spans="1:65" s="2" customFormat="1" ht="16.5" customHeight="1">
      <c r="A266" s="29"/>
      <c r="B266" s="154"/>
      <c r="C266" s="1"/>
      <c r="D266" s="1"/>
      <c r="E266" s="1"/>
      <c r="F266" s="1"/>
      <c r="G266" s="1"/>
      <c r="H266" s="1"/>
      <c r="I266" s="86"/>
      <c r="J266" s="1"/>
      <c r="K266" s="175"/>
      <c r="L266" s="176"/>
      <c r="M266" s="177" t="s">
        <v>1</v>
      </c>
      <c r="N266" s="178" t="s">
        <v>41</v>
      </c>
      <c r="O266" s="55"/>
      <c r="P266" s="164">
        <f t="shared" si="42"/>
        <v>0</v>
      </c>
      <c r="Q266" s="164">
        <v>1.6000000000000001E-4</v>
      </c>
      <c r="R266" s="164">
        <f t="shared" si="43"/>
        <v>6.7200000000000003E-3</v>
      </c>
      <c r="S266" s="164">
        <v>0</v>
      </c>
      <c r="T266" s="165">
        <f t="shared" si="44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6" t="s">
        <v>499</v>
      </c>
      <c r="AT266" s="166" t="s">
        <v>281</v>
      </c>
      <c r="AU266" s="166" t="s">
        <v>131</v>
      </c>
      <c r="AY266" s="14" t="s">
        <v>124</v>
      </c>
      <c r="BE266" s="167">
        <f t="shared" si="45"/>
        <v>0</v>
      </c>
      <c r="BF266" s="167">
        <f t="shared" si="46"/>
        <v>0</v>
      </c>
      <c r="BG266" s="167">
        <f t="shared" si="47"/>
        <v>0</v>
      </c>
      <c r="BH266" s="167">
        <f t="shared" si="48"/>
        <v>0</v>
      </c>
      <c r="BI266" s="167">
        <f t="shared" si="49"/>
        <v>0</v>
      </c>
      <c r="BJ266" s="14" t="s">
        <v>131</v>
      </c>
      <c r="BK266" s="168">
        <f t="shared" si="50"/>
        <v>0</v>
      </c>
      <c r="BL266" s="14" t="s">
        <v>499</v>
      </c>
      <c r="BM266" s="166" t="s">
        <v>557</v>
      </c>
    </row>
    <row r="267" spans="1:65" s="2" customFormat="1" ht="16.5" customHeight="1">
      <c r="A267" s="29"/>
      <c r="B267" s="154"/>
      <c r="C267" s="1"/>
      <c r="D267" s="1"/>
      <c r="E267" s="1"/>
      <c r="F267" s="1"/>
      <c r="G267" s="1"/>
      <c r="H267" s="1"/>
      <c r="I267" s="86"/>
      <c r="J267" s="1"/>
      <c r="K267" s="161"/>
      <c r="L267" s="30"/>
      <c r="M267" s="162" t="s">
        <v>1</v>
      </c>
      <c r="N267" s="163" t="s">
        <v>41</v>
      </c>
      <c r="O267" s="55"/>
      <c r="P267" s="164">
        <f t="shared" si="42"/>
        <v>0</v>
      </c>
      <c r="Q267" s="164">
        <v>0</v>
      </c>
      <c r="R267" s="164">
        <f t="shared" si="43"/>
        <v>0</v>
      </c>
      <c r="S267" s="164">
        <v>0</v>
      </c>
      <c r="T267" s="165">
        <f t="shared" si="44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6" t="s">
        <v>371</v>
      </c>
      <c r="AT267" s="166" t="s">
        <v>126</v>
      </c>
      <c r="AU267" s="166" t="s">
        <v>131</v>
      </c>
      <c r="AY267" s="14" t="s">
        <v>124</v>
      </c>
      <c r="BE267" s="167">
        <f t="shared" si="45"/>
        <v>0</v>
      </c>
      <c r="BF267" s="167">
        <f t="shared" si="46"/>
        <v>0</v>
      </c>
      <c r="BG267" s="167">
        <f t="shared" si="47"/>
        <v>0</v>
      </c>
      <c r="BH267" s="167">
        <f t="shared" si="48"/>
        <v>0</v>
      </c>
      <c r="BI267" s="167">
        <f t="shared" si="49"/>
        <v>0</v>
      </c>
      <c r="BJ267" s="14" t="s">
        <v>131</v>
      </c>
      <c r="BK267" s="168">
        <f t="shared" si="50"/>
        <v>0</v>
      </c>
      <c r="BL267" s="14" t="s">
        <v>371</v>
      </c>
      <c r="BM267" s="166" t="s">
        <v>561</v>
      </c>
    </row>
    <row r="268" spans="1:65" s="2" customFormat="1" ht="16.5" customHeight="1">
      <c r="A268" s="29"/>
      <c r="B268" s="154"/>
      <c r="C268" s="1"/>
      <c r="D268" s="1"/>
      <c r="E268" s="1"/>
      <c r="F268" s="1"/>
      <c r="G268" s="1"/>
      <c r="H268" s="1"/>
      <c r="I268" s="86"/>
      <c r="J268" s="1"/>
      <c r="K268" s="175"/>
      <c r="L268" s="176"/>
      <c r="M268" s="177" t="s">
        <v>1</v>
      </c>
      <c r="N268" s="178" t="s">
        <v>41</v>
      </c>
      <c r="O268" s="55"/>
      <c r="P268" s="164">
        <f t="shared" si="42"/>
        <v>0</v>
      </c>
      <c r="Q268" s="164">
        <v>1.7000000000000001E-4</v>
      </c>
      <c r="R268" s="164">
        <f t="shared" si="43"/>
        <v>2.3800000000000002E-3</v>
      </c>
      <c r="S268" s="164">
        <v>0</v>
      </c>
      <c r="T268" s="165">
        <f t="shared" si="44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6" t="s">
        <v>499</v>
      </c>
      <c r="AT268" s="166" t="s">
        <v>281</v>
      </c>
      <c r="AU268" s="166" t="s">
        <v>131</v>
      </c>
      <c r="AY268" s="14" t="s">
        <v>124</v>
      </c>
      <c r="BE268" s="167">
        <f t="shared" si="45"/>
        <v>0</v>
      </c>
      <c r="BF268" s="167">
        <f t="shared" si="46"/>
        <v>0</v>
      </c>
      <c r="BG268" s="167">
        <f t="shared" si="47"/>
        <v>0</v>
      </c>
      <c r="BH268" s="167">
        <f t="shared" si="48"/>
        <v>0</v>
      </c>
      <c r="BI268" s="167">
        <f t="shared" si="49"/>
        <v>0</v>
      </c>
      <c r="BJ268" s="14" t="s">
        <v>131</v>
      </c>
      <c r="BK268" s="168">
        <f t="shared" si="50"/>
        <v>0</v>
      </c>
      <c r="BL268" s="14" t="s">
        <v>499</v>
      </c>
      <c r="BM268" s="166" t="s">
        <v>565</v>
      </c>
    </row>
    <row r="269" spans="1:65" s="2" customFormat="1" ht="16.5" customHeight="1">
      <c r="A269" s="29"/>
      <c r="B269" s="154"/>
      <c r="C269" s="1"/>
      <c r="D269" s="1"/>
      <c r="E269" s="1"/>
      <c r="F269" s="1"/>
      <c r="G269" s="1"/>
      <c r="H269" s="1"/>
      <c r="I269" s="86"/>
      <c r="J269" s="1"/>
      <c r="K269" s="161"/>
      <c r="L269" s="30"/>
      <c r="M269" s="162" t="s">
        <v>1</v>
      </c>
      <c r="N269" s="163" t="s">
        <v>41</v>
      </c>
      <c r="O269" s="55"/>
      <c r="P269" s="164">
        <f t="shared" si="42"/>
        <v>0</v>
      </c>
      <c r="Q269" s="164">
        <v>0</v>
      </c>
      <c r="R269" s="164">
        <f t="shared" si="43"/>
        <v>0</v>
      </c>
      <c r="S269" s="164">
        <v>0</v>
      </c>
      <c r="T269" s="165">
        <f t="shared" si="44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6" t="s">
        <v>371</v>
      </c>
      <c r="AT269" s="166" t="s">
        <v>126</v>
      </c>
      <c r="AU269" s="166" t="s">
        <v>131</v>
      </c>
      <c r="AY269" s="14" t="s">
        <v>124</v>
      </c>
      <c r="BE269" s="167">
        <f t="shared" si="45"/>
        <v>0</v>
      </c>
      <c r="BF269" s="167">
        <f t="shared" si="46"/>
        <v>0</v>
      </c>
      <c r="BG269" s="167">
        <f t="shared" si="47"/>
        <v>0</v>
      </c>
      <c r="BH269" s="167">
        <f t="shared" si="48"/>
        <v>0</v>
      </c>
      <c r="BI269" s="167">
        <f t="shared" si="49"/>
        <v>0</v>
      </c>
      <c r="BJ269" s="14" t="s">
        <v>131</v>
      </c>
      <c r="BK269" s="168">
        <f t="shared" si="50"/>
        <v>0</v>
      </c>
      <c r="BL269" s="14" t="s">
        <v>371</v>
      </c>
      <c r="BM269" s="166" t="s">
        <v>569</v>
      </c>
    </row>
    <row r="270" spans="1:65" s="2" customFormat="1" ht="16.5" customHeight="1">
      <c r="A270" s="29"/>
      <c r="B270" s="154"/>
      <c r="C270" s="1"/>
      <c r="D270" s="1"/>
      <c r="E270" s="1"/>
      <c r="F270" s="1"/>
      <c r="G270" s="1"/>
      <c r="H270" s="1"/>
      <c r="I270" s="86"/>
      <c r="J270" s="1"/>
      <c r="K270" s="175"/>
      <c r="L270" s="176"/>
      <c r="M270" s="177" t="s">
        <v>1</v>
      </c>
      <c r="N270" s="178" t="s">
        <v>41</v>
      </c>
      <c r="O270" s="55"/>
      <c r="P270" s="164">
        <f t="shared" si="42"/>
        <v>0</v>
      </c>
      <c r="Q270" s="164">
        <v>1.4999999999999999E-4</v>
      </c>
      <c r="R270" s="164">
        <f t="shared" si="43"/>
        <v>1.4999999999999999E-4</v>
      </c>
      <c r="S270" s="164">
        <v>0</v>
      </c>
      <c r="T270" s="165">
        <f t="shared" si="44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6" t="s">
        <v>499</v>
      </c>
      <c r="AT270" s="166" t="s">
        <v>281</v>
      </c>
      <c r="AU270" s="166" t="s">
        <v>131</v>
      </c>
      <c r="AY270" s="14" t="s">
        <v>124</v>
      </c>
      <c r="BE270" s="167">
        <f t="shared" si="45"/>
        <v>0</v>
      </c>
      <c r="BF270" s="167">
        <f t="shared" si="46"/>
        <v>0</v>
      </c>
      <c r="BG270" s="167">
        <f t="shared" si="47"/>
        <v>0</v>
      </c>
      <c r="BH270" s="167">
        <f t="shared" si="48"/>
        <v>0</v>
      </c>
      <c r="BI270" s="167">
        <f t="shared" si="49"/>
        <v>0</v>
      </c>
      <c r="BJ270" s="14" t="s">
        <v>131</v>
      </c>
      <c r="BK270" s="168">
        <f t="shared" si="50"/>
        <v>0</v>
      </c>
      <c r="BL270" s="14" t="s">
        <v>499</v>
      </c>
      <c r="BM270" s="166" t="s">
        <v>573</v>
      </c>
    </row>
    <row r="271" spans="1:65" s="2" customFormat="1" ht="16.5" customHeight="1">
      <c r="A271" s="29"/>
      <c r="B271" s="154"/>
      <c r="C271" s="1"/>
      <c r="D271" s="1"/>
      <c r="E271" s="1"/>
      <c r="F271" s="1"/>
      <c r="G271" s="1"/>
      <c r="H271" s="1"/>
      <c r="I271" s="86"/>
      <c r="J271" s="1"/>
      <c r="K271" s="161"/>
      <c r="L271" s="30"/>
      <c r="M271" s="162" t="s">
        <v>1</v>
      </c>
      <c r="N271" s="163" t="s">
        <v>41</v>
      </c>
      <c r="O271" s="55"/>
      <c r="P271" s="164">
        <f t="shared" si="42"/>
        <v>0</v>
      </c>
      <c r="Q271" s="164">
        <v>0</v>
      </c>
      <c r="R271" s="164">
        <f t="shared" si="43"/>
        <v>0</v>
      </c>
      <c r="S271" s="164">
        <v>0</v>
      </c>
      <c r="T271" s="165">
        <f t="shared" si="44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6" t="s">
        <v>371</v>
      </c>
      <c r="AT271" s="166" t="s">
        <v>126</v>
      </c>
      <c r="AU271" s="166" t="s">
        <v>131</v>
      </c>
      <c r="AY271" s="14" t="s">
        <v>124</v>
      </c>
      <c r="BE271" s="167">
        <f t="shared" si="45"/>
        <v>0</v>
      </c>
      <c r="BF271" s="167">
        <f t="shared" si="46"/>
        <v>0</v>
      </c>
      <c r="BG271" s="167">
        <f t="shared" si="47"/>
        <v>0</v>
      </c>
      <c r="BH271" s="167">
        <f t="shared" si="48"/>
        <v>0</v>
      </c>
      <c r="BI271" s="167">
        <f t="shared" si="49"/>
        <v>0</v>
      </c>
      <c r="BJ271" s="14" t="s">
        <v>131</v>
      </c>
      <c r="BK271" s="168">
        <f t="shared" si="50"/>
        <v>0</v>
      </c>
      <c r="BL271" s="14" t="s">
        <v>371</v>
      </c>
      <c r="BM271" s="166" t="s">
        <v>577</v>
      </c>
    </row>
    <row r="272" spans="1:65" s="2" customFormat="1" ht="16.5" customHeight="1">
      <c r="A272" s="29"/>
      <c r="B272" s="154"/>
      <c r="C272" s="1"/>
      <c r="D272" s="1"/>
      <c r="E272" s="1"/>
      <c r="F272" s="1"/>
      <c r="G272" s="1"/>
      <c r="H272" s="1"/>
      <c r="I272" s="86"/>
      <c r="J272" s="1"/>
      <c r="K272" s="175"/>
      <c r="L272" s="176"/>
      <c r="M272" s="177" t="s">
        <v>1</v>
      </c>
      <c r="N272" s="178" t="s">
        <v>41</v>
      </c>
      <c r="O272" s="55"/>
      <c r="P272" s="164">
        <f t="shared" si="42"/>
        <v>0</v>
      </c>
      <c r="Q272" s="164">
        <v>7.9299999999999995E-3</v>
      </c>
      <c r="R272" s="164">
        <f t="shared" si="43"/>
        <v>0.12687999999999999</v>
      </c>
      <c r="S272" s="164">
        <v>0</v>
      </c>
      <c r="T272" s="165">
        <f t="shared" si="44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6" t="s">
        <v>499</v>
      </c>
      <c r="AT272" s="166" t="s">
        <v>281</v>
      </c>
      <c r="AU272" s="166" t="s">
        <v>131</v>
      </c>
      <c r="AY272" s="14" t="s">
        <v>124</v>
      </c>
      <c r="BE272" s="167">
        <f t="shared" si="45"/>
        <v>0</v>
      </c>
      <c r="BF272" s="167">
        <f t="shared" si="46"/>
        <v>0</v>
      </c>
      <c r="BG272" s="167">
        <f t="shared" si="47"/>
        <v>0</v>
      </c>
      <c r="BH272" s="167">
        <f t="shared" si="48"/>
        <v>0</v>
      </c>
      <c r="BI272" s="167">
        <f t="shared" si="49"/>
        <v>0</v>
      </c>
      <c r="BJ272" s="14" t="s">
        <v>131</v>
      </c>
      <c r="BK272" s="168">
        <f t="shared" si="50"/>
        <v>0</v>
      </c>
      <c r="BL272" s="14" t="s">
        <v>499</v>
      </c>
      <c r="BM272" s="166" t="s">
        <v>581</v>
      </c>
    </row>
    <row r="273" spans="1:65" s="2" customFormat="1" ht="16.5" customHeight="1">
      <c r="A273" s="29"/>
      <c r="B273" s="154"/>
      <c r="C273" s="1"/>
      <c r="D273" s="1"/>
      <c r="E273" s="1"/>
      <c r="F273" s="1"/>
      <c r="G273" s="1"/>
      <c r="H273" s="1"/>
      <c r="I273" s="86"/>
      <c r="J273" s="1"/>
      <c r="K273" s="161"/>
      <c r="L273" s="30"/>
      <c r="M273" s="162" t="s">
        <v>1</v>
      </c>
      <c r="N273" s="163" t="s">
        <v>41</v>
      </c>
      <c r="O273" s="55"/>
      <c r="P273" s="164">
        <f t="shared" si="42"/>
        <v>0</v>
      </c>
      <c r="Q273" s="164">
        <v>0</v>
      </c>
      <c r="R273" s="164">
        <f t="shared" si="43"/>
        <v>0</v>
      </c>
      <c r="S273" s="164">
        <v>0</v>
      </c>
      <c r="T273" s="165">
        <f t="shared" si="44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6" t="s">
        <v>191</v>
      </c>
      <c r="AT273" s="166" t="s">
        <v>126</v>
      </c>
      <c r="AU273" s="166" t="s">
        <v>131</v>
      </c>
      <c r="AY273" s="14" t="s">
        <v>124</v>
      </c>
      <c r="BE273" s="167">
        <f t="shared" si="45"/>
        <v>0</v>
      </c>
      <c r="BF273" s="167">
        <f t="shared" si="46"/>
        <v>0</v>
      </c>
      <c r="BG273" s="167">
        <f t="shared" si="47"/>
        <v>0</v>
      </c>
      <c r="BH273" s="167">
        <f t="shared" si="48"/>
        <v>0</v>
      </c>
      <c r="BI273" s="167">
        <f t="shared" si="49"/>
        <v>0</v>
      </c>
      <c r="BJ273" s="14" t="s">
        <v>131</v>
      </c>
      <c r="BK273" s="168">
        <f t="shared" si="50"/>
        <v>0</v>
      </c>
      <c r="BL273" s="14" t="s">
        <v>191</v>
      </c>
      <c r="BM273" s="166" t="s">
        <v>585</v>
      </c>
    </row>
    <row r="274" spans="1:65" s="2" customFormat="1" ht="24" customHeight="1">
      <c r="A274" s="29"/>
      <c r="B274" s="154"/>
      <c r="C274" s="1"/>
      <c r="D274" s="1"/>
      <c r="E274" s="1"/>
      <c r="F274" s="1"/>
      <c r="G274" s="1"/>
      <c r="H274" s="1"/>
      <c r="I274" s="86"/>
      <c r="J274" s="1"/>
      <c r="K274" s="161"/>
      <c r="L274" s="30"/>
      <c r="M274" s="162" t="s">
        <v>1</v>
      </c>
      <c r="N274" s="163" t="s">
        <v>41</v>
      </c>
      <c r="O274" s="55"/>
      <c r="P274" s="164">
        <f t="shared" si="42"/>
        <v>0</v>
      </c>
      <c r="Q274" s="164">
        <v>0</v>
      </c>
      <c r="R274" s="164">
        <f t="shared" si="43"/>
        <v>0</v>
      </c>
      <c r="S274" s="164">
        <v>0</v>
      </c>
      <c r="T274" s="165">
        <f t="shared" si="44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6" t="s">
        <v>371</v>
      </c>
      <c r="AT274" s="166" t="s">
        <v>126</v>
      </c>
      <c r="AU274" s="166" t="s">
        <v>131</v>
      </c>
      <c r="AY274" s="14" t="s">
        <v>124</v>
      </c>
      <c r="BE274" s="167">
        <f t="shared" si="45"/>
        <v>0</v>
      </c>
      <c r="BF274" s="167">
        <f t="shared" si="46"/>
        <v>0</v>
      </c>
      <c r="BG274" s="167">
        <f t="shared" si="47"/>
        <v>0</v>
      </c>
      <c r="BH274" s="167">
        <f t="shared" si="48"/>
        <v>0</v>
      </c>
      <c r="BI274" s="167">
        <f t="shared" si="49"/>
        <v>0</v>
      </c>
      <c r="BJ274" s="14" t="s">
        <v>131</v>
      </c>
      <c r="BK274" s="168">
        <f t="shared" si="50"/>
        <v>0</v>
      </c>
      <c r="BL274" s="14" t="s">
        <v>371</v>
      </c>
      <c r="BM274" s="166" t="s">
        <v>589</v>
      </c>
    </row>
    <row r="275" spans="1:65" s="2" customFormat="1" ht="16.5" customHeight="1">
      <c r="A275" s="29"/>
      <c r="B275" s="154"/>
      <c r="C275" s="1"/>
      <c r="D275" s="1"/>
      <c r="E275" s="1"/>
      <c r="F275" s="1"/>
      <c r="G275" s="1"/>
      <c r="H275" s="1"/>
      <c r="I275" s="86"/>
      <c r="J275" s="1"/>
      <c r="K275" s="161"/>
      <c r="L275" s="30"/>
      <c r="M275" s="162" t="s">
        <v>1</v>
      </c>
      <c r="N275" s="163" t="s">
        <v>41</v>
      </c>
      <c r="O275" s="55"/>
      <c r="P275" s="164">
        <f t="shared" si="42"/>
        <v>0</v>
      </c>
      <c r="Q275" s="164">
        <v>0</v>
      </c>
      <c r="R275" s="164">
        <f t="shared" si="43"/>
        <v>0</v>
      </c>
      <c r="S275" s="164">
        <v>0</v>
      </c>
      <c r="T275" s="165">
        <f t="shared" si="44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6" t="s">
        <v>371</v>
      </c>
      <c r="AT275" s="166" t="s">
        <v>126</v>
      </c>
      <c r="AU275" s="166" t="s">
        <v>131</v>
      </c>
      <c r="AY275" s="14" t="s">
        <v>124</v>
      </c>
      <c r="BE275" s="167">
        <f t="shared" si="45"/>
        <v>0</v>
      </c>
      <c r="BF275" s="167">
        <f t="shared" si="46"/>
        <v>0</v>
      </c>
      <c r="BG275" s="167">
        <f t="shared" si="47"/>
        <v>0</v>
      </c>
      <c r="BH275" s="167">
        <f t="shared" si="48"/>
        <v>0</v>
      </c>
      <c r="BI275" s="167">
        <f t="shared" si="49"/>
        <v>0</v>
      </c>
      <c r="BJ275" s="14" t="s">
        <v>131</v>
      </c>
      <c r="BK275" s="168">
        <f t="shared" si="50"/>
        <v>0</v>
      </c>
      <c r="BL275" s="14" t="s">
        <v>371</v>
      </c>
      <c r="BM275" s="166" t="s">
        <v>593</v>
      </c>
    </row>
    <row r="276" spans="1:65" s="2" customFormat="1" ht="16.5" customHeight="1">
      <c r="A276" s="29"/>
      <c r="B276" s="154"/>
      <c r="C276" s="1"/>
      <c r="D276" s="1"/>
      <c r="E276" s="1"/>
      <c r="F276" s="1"/>
      <c r="G276" s="1"/>
      <c r="H276" s="1"/>
      <c r="I276" s="86"/>
      <c r="J276" s="1"/>
      <c r="K276" s="161"/>
      <c r="L276" s="30"/>
      <c r="M276" s="179" t="s">
        <v>1</v>
      </c>
      <c r="N276" s="180" t="s">
        <v>41</v>
      </c>
      <c r="O276" s="181"/>
      <c r="P276" s="182">
        <f t="shared" si="42"/>
        <v>0</v>
      </c>
      <c r="Q276" s="182">
        <v>0</v>
      </c>
      <c r="R276" s="182">
        <f t="shared" si="43"/>
        <v>0</v>
      </c>
      <c r="S276" s="182">
        <v>0</v>
      </c>
      <c r="T276" s="183">
        <f t="shared" si="44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6" t="s">
        <v>371</v>
      </c>
      <c r="AT276" s="166" t="s">
        <v>126</v>
      </c>
      <c r="AU276" s="166" t="s">
        <v>131</v>
      </c>
      <c r="AY276" s="14" t="s">
        <v>124</v>
      </c>
      <c r="BE276" s="167">
        <f t="shared" si="45"/>
        <v>0</v>
      </c>
      <c r="BF276" s="167">
        <f t="shared" si="46"/>
        <v>0</v>
      </c>
      <c r="BG276" s="167">
        <f t="shared" si="47"/>
        <v>0</v>
      </c>
      <c r="BH276" s="167">
        <f t="shared" si="48"/>
        <v>0</v>
      </c>
      <c r="BI276" s="167">
        <f t="shared" si="49"/>
        <v>0</v>
      </c>
      <c r="BJ276" s="14" t="s">
        <v>131</v>
      </c>
      <c r="BK276" s="168">
        <f t="shared" si="50"/>
        <v>0</v>
      </c>
      <c r="BL276" s="14" t="s">
        <v>371</v>
      </c>
      <c r="BM276" s="166" t="s">
        <v>597</v>
      </c>
    </row>
    <row r="277" spans="1:65" s="2" customFormat="1" ht="6.95" customHeight="1">
      <c r="A277" s="29"/>
      <c r="B277" s="44"/>
      <c r="C277" s="1"/>
      <c r="D277" s="1"/>
      <c r="E277" s="1"/>
      <c r="F277" s="1"/>
      <c r="G277" s="1"/>
      <c r="H277" s="1"/>
      <c r="I277" s="86"/>
      <c r="J277" s="1"/>
      <c r="K277" s="45"/>
      <c r="L277" s="30"/>
      <c r="M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</row>
  </sheetData>
  <autoFilter ref="C132:K276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0100 - Zníženie energetic...</vt:lpstr>
      <vt:lpstr>'0100 - Zníženie energetic...'!Názvy_tlače</vt:lpstr>
      <vt:lpstr>'Rekapitulácia stavby'!Názvy_tlače</vt:lpstr>
      <vt:lpstr>'0100 - Zníženie energetic...'!Oblasť_tlače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FUJITSU\Užívateľ</dc:creator>
  <cp:lastModifiedBy>zelniki</cp:lastModifiedBy>
  <dcterms:created xsi:type="dcterms:W3CDTF">2019-12-01T16:01:40Z</dcterms:created>
  <dcterms:modified xsi:type="dcterms:W3CDTF">2020-06-04T12:06:44Z</dcterms:modified>
</cp:coreProperties>
</file>